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Vallejo 2021\kit\Official Adjusted Data\"/>
    </mc:Choice>
  </mc:AlternateContent>
  <xr:revisionPtr revIDLastSave="0" documentId="13_ncr:1_{065C1EC1-CBF6-4B74-8478-263CD329E242}" xr6:coauthVersionLast="47" xr6:coauthVersionMax="47" xr10:uidLastSave="{00000000-0000-0000-0000-000000000000}"/>
  <bookViews>
    <workbookView xWindow="-98" yWindow="-98" windowWidth="25996" windowHeight="10395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asignación!$B$4:$P$85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6" i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60" i="1"/>
  <c r="P61" i="1"/>
  <c r="P62" i="1"/>
  <c r="R11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Q2" i="1"/>
  <c r="G8" i="2"/>
  <c r="N2" i="1" s="1"/>
  <c r="F8" i="2"/>
  <c r="O21" i="2" l="1"/>
  <c r="P16" i="2"/>
  <c r="P17" i="2"/>
  <c r="P18" i="2"/>
  <c r="O13" i="2"/>
  <c r="P11" i="2"/>
  <c r="P13" i="2"/>
  <c r="P21" i="2"/>
  <c r="O16" i="2"/>
  <c r="P14" i="2"/>
  <c r="P22" i="2"/>
  <c r="O17" i="2"/>
  <c r="O18" i="2"/>
  <c r="O11" i="2"/>
  <c r="O12" i="2"/>
  <c r="O20" i="2"/>
  <c r="O14" i="2"/>
  <c r="O22" i="2"/>
  <c r="P12" i="2"/>
  <c r="P20" i="2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8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R12" i="2" l="1"/>
  <c r="R13" i="2"/>
  <c r="R14" i="2"/>
  <c r="R16" i="2"/>
  <c r="R17" i="2"/>
  <c r="R18" i="2"/>
  <c r="R20" i="2"/>
  <c r="R21" i="2"/>
  <c r="R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E8" i="2"/>
  <c r="D8" i="2"/>
  <c r="C8" i="2"/>
  <c r="C88" i="1"/>
  <c r="J8" i="2" s="1"/>
  <c r="I1" i="2" s="1"/>
  <c r="D88" i="1"/>
  <c r="E88" i="1"/>
  <c r="F88" i="1"/>
  <c r="G88" i="1"/>
  <c r="H88" i="1"/>
  <c r="I88" i="1"/>
  <c r="J88" i="1"/>
  <c r="K88" i="1"/>
  <c r="M88" i="1"/>
  <c r="N88" i="1"/>
  <c r="O88" i="1"/>
  <c r="H9" i="2" l="1"/>
  <c r="G9" i="2"/>
  <c r="O2" i="1" s="1"/>
  <c r="I22" i="2"/>
  <c r="I16" i="2"/>
  <c r="I10" i="2"/>
  <c r="I18" i="2"/>
  <c r="I14" i="2"/>
  <c r="I20" i="2"/>
  <c r="I12" i="2"/>
  <c r="I17" i="2"/>
  <c r="I15" i="2"/>
  <c r="I13" i="2"/>
  <c r="I11" i="2"/>
  <c r="I19" i="2"/>
  <c r="I21" i="2"/>
  <c r="I8" i="2"/>
  <c r="K21" i="2"/>
  <c r="N18" i="2"/>
  <c r="N16" i="2"/>
  <c r="N17" i="2"/>
  <c r="N14" i="2"/>
  <c r="M14" i="2"/>
  <c r="L20" i="2"/>
  <c r="L12" i="2"/>
  <c r="L21" i="2"/>
  <c r="N20" i="2"/>
  <c r="K18" i="2"/>
  <c r="N11" i="2"/>
  <c r="N12" i="2"/>
  <c r="K22" i="2"/>
  <c r="K14" i="2"/>
  <c r="M12" i="2"/>
  <c r="N21" i="2"/>
  <c r="M18" i="2"/>
  <c r="N13" i="2"/>
  <c r="K12" i="2"/>
  <c r="K20" i="2"/>
  <c r="M21" i="2"/>
  <c r="M13" i="2"/>
  <c r="L11" i="2"/>
  <c r="L16" i="2"/>
  <c r="L22" i="2"/>
  <c r="M17" i="2"/>
  <c r="K16" i="2"/>
  <c r="M22" i="2"/>
  <c r="M20" i="2"/>
  <c r="L17" i="2"/>
  <c r="M16" i="2"/>
  <c r="N22" i="2"/>
  <c r="K11" i="2"/>
  <c r="K17" i="2"/>
  <c r="L18" i="2"/>
  <c r="L13" i="2"/>
  <c r="K13" i="2"/>
  <c r="L14" i="2"/>
  <c r="M11" i="2"/>
  <c r="L88" i="1"/>
  <c r="P88" i="1"/>
  <c r="P9" i="2" l="1"/>
  <c r="R2" i="1"/>
  <c r="Q11" i="2"/>
  <c r="O9" i="2"/>
  <c r="Q12" i="2"/>
  <c r="Q22" i="2"/>
  <c r="Q17" i="2"/>
  <c r="Q14" i="2"/>
  <c r="Q13" i="2"/>
  <c r="Q16" i="2"/>
  <c r="Q21" i="2"/>
  <c r="Q18" i="2"/>
  <c r="Q20" i="2"/>
  <c r="M7" i="2" l="1"/>
  <c r="N7" i="2"/>
  <c r="H2" i="1" l="1"/>
  <c r="K2" i="1"/>
  <c r="E9" i="2" l="1"/>
  <c r="F9" i="2"/>
  <c r="L7" i="2"/>
  <c r="K7" i="2"/>
  <c r="N9" i="2" l="1"/>
  <c r="L2" i="1"/>
  <c r="M9" i="2"/>
  <c r="I2" i="1"/>
  <c r="B2" i="1" l="1"/>
  <c r="E2" i="1"/>
  <c r="C9" i="2" l="1"/>
  <c r="D9" i="2"/>
  <c r="R9" i="2" l="1"/>
  <c r="F2" i="1"/>
  <c r="L9" i="2"/>
  <c r="K9" i="2"/>
  <c r="C2" i="1"/>
</calcChain>
</file>

<file path=xl/sharedStrings.xml><?xml version="1.0" encoding="utf-8"?>
<sst xmlns="http://schemas.openxmlformats.org/spreadsheetml/2006/main" count="76" uniqueCount="56">
  <si>
    <t>Total</t>
  </si>
  <si>
    <t xml:space="preserve"> Hisp</t>
  </si>
  <si>
    <t>Latino</t>
  </si>
  <si>
    <t>D2:</t>
  </si>
  <si>
    <t>D1:</t>
  </si>
  <si>
    <t>D3:</t>
  </si>
  <si>
    <t>D4:</t>
  </si>
  <si>
    <t>D5:</t>
  </si>
  <si>
    <t>D6:</t>
  </si>
  <si>
    <t>(1-6)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</si>
  <si>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</si>
  <si>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</si>
  <si>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</si>
  <si>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</si>
  <si>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</si>
  <si>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</si>
  <si>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</si>
  <si>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</si>
  <si>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</si>
  <si>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</si>
  <si>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</si>
  <si>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</si>
  <si>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</si>
  <si>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Referencia: Población total &amp; deviación de la ideal por distrito</t>
  </si>
  <si>
    <t>Distrito</t>
  </si>
  <si>
    <t>Unid</t>
  </si>
  <si>
    <t>Población total</t>
  </si>
  <si>
    <t>Población Ciudadana en Edad Electoral (PCEE)</t>
  </si>
  <si>
    <t>Votantes Activos (Nov. 2020)</t>
  </si>
  <si>
    <t>Pob</t>
  </si>
  <si>
    <t>Blanco</t>
  </si>
  <si>
    <t>Negro</t>
  </si>
  <si>
    <t>Asiático</t>
  </si>
  <si>
    <t>Otro</t>
  </si>
  <si>
    <t>Población</t>
  </si>
  <si>
    <t>Votantes Registratos (Nov. 2020)</t>
  </si>
  <si>
    <t>Totales por distrito</t>
  </si>
  <si>
    <t>Población ideal:</t>
  </si>
  <si>
    <t>Entre su nombre aquí</t>
  </si>
  <si>
    <t>Contados</t>
  </si>
  <si>
    <t>Porcentajes</t>
  </si>
  <si>
    <t>Sin designación</t>
  </si>
  <si>
    <t>Grupo</t>
  </si>
  <si>
    <t>Categoria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</si>
  <si>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</si>
  <si>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</si>
  <si>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</si>
  <si>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</si>
  <si>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</si>
  <si>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</si>
  <si>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</si>
  <si>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Comentarios sobre esta opción</t>
  </si>
  <si>
    <t>Este mapa tiene razón porque…</t>
  </si>
  <si>
    <t>Votantes Activos
(Nov. 2020)</t>
  </si>
  <si>
    <t>Cuando termine, envíe por e-mail su lista de designaciones a mapvallejo@cityofvallejo.net.</t>
  </si>
  <si>
    <t>Public Participation Kit de la Ciudad de Vallejo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</si>
</sst>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40625" defaultRowHeight="15.4" x14ac:dyDescent="0.45"/>
  <cols>
    <col min="1" max="5" width="9.140625" style="2"/>
    <col min="6" max="6" width="11.640625" style="2" customWidth="1"/>
    <col min="7" max="16384" width="9.140625" style="2"/>
  </cols>
  <sheetData>
    <row r="1" spans="1:6" x14ac:dyDescent="0.45">
      <c r="A1" s="1" t="s">
        <v>10</v>
      </c>
    </row>
    <row r="3" spans="1:6" x14ac:dyDescent="0.45">
      <c r="A3" s="1" t="s">
        <v>11</v>
      </c>
    </row>
    <row r="4" spans="1:6" x14ac:dyDescent="0.45">
      <c r="A4" s="2" t="s">
        <v>12</v>
      </c>
    </row>
    <row r="5" spans="1:6" x14ac:dyDescent="0.45">
      <c r="A5" s="2" t="s">
        <v>13</v>
      </c>
    </row>
    <row r="6" spans="1:6" x14ac:dyDescent="0.45">
      <c r="A6" s="2" t="s">
        <v>14</v>
      </c>
    </row>
    <row r="7" spans="1:6" x14ac:dyDescent="0.45">
      <c r="B7" s="2" t="s">
        <v>15</v>
      </c>
    </row>
    <row r="8" spans="1:6" x14ac:dyDescent="0.45">
      <c r="B8" s="2" t="s">
        <v>16</v>
      </c>
    </row>
    <row r="9" spans="1:6" x14ac:dyDescent="0.45">
      <c r="B9" s="2" t="s">
        <v>17</v>
      </c>
    </row>
    <row r="11" spans="1:6" x14ac:dyDescent="0.45">
      <c r="A11" s="1" t="s">
        <v>18</v>
      </c>
      <c r="B11" s="2" t="s">
        <v>19</v>
      </c>
    </row>
    <row r="12" spans="1:6" x14ac:dyDescent="0.45">
      <c r="B12" s="2" t="s">
        <v>20</v>
      </c>
      <c r="F12" s="3" t="s">
        <v>21</v>
      </c>
    </row>
    <row r="14" spans="1:6" x14ac:dyDescent="0.45">
      <c r="A14" s="1" t="s">
        <v>22</v>
      </c>
    </row>
    <row r="15" spans="1:6" x14ac:dyDescent="0.45">
      <c r="B15" s="2" t="s">
        <v>54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8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1.65" x14ac:dyDescent="0.35"/>
  <cols>
    <col min="1" max="1" width="6.140625" style="36" bestFit="1" customWidth="1"/>
    <col min="2" max="2" width="6.5703125" style="36" bestFit="1" customWidth="1"/>
    <col min="3" max="3" width="8.78515625" style="36" bestFit="1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customWidth="1"/>
    <col min="8" max="8" width="6.35546875" style="42" customWidth="1"/>
    <col min="9" max="9" width="7.140625" style="36" bestFit="1" customWidth="1"/>
    <col min="10" max="11" width="6.35546875" style="36" customWidth="1"/>
    <col min="12" max="12" width="7.140625" style="36" bestFit="1" customWidth="1"/>
    <col min="13" max="14" width="6.35546875" style="36" customWidth="1"/>
    <col min="15" max="15" width="7.140625" style="36" bestFit="1" customWidth="1"/>
    <col min="16" max="16" width="6.35546875" style="36" customWidth="1"/>
    <col min="17" max="17" width="6.85546875" style="5"/>
    <col min="18" max="18" width="6.78515625" style="5" customWidth="1"/>
    <col min="19" max="20" width="6.85546875" style="5" customWidth="1"/>
    <col min="21" max="21" width="6.7851562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8" ht="12.6" customHeight="1" thickBot="1" x14ac:dyDescent="0.4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" thickBot="1" x14ac:dyDescent="0.4">
      <c r="A2" s="39" t="s">
        <v>4</v>
      </c>
      <c r="B2" s="37">
        <f>resultados!$C$8</f>
        <v>0</v>
      </c>
      <c r="C2" s="37">
        <f>resultados!$C$9</f>
        <v>-21082.333333333332</v>
      </c>
      <c r="D2" s="39" t="s">
        <v>3</v>
      </c>
      <c r="E2" s="37">
        <f>resultados!$D$8</f>
        <v>0</v>
      </c>
      <c r="F2" s="37">
        <f>resultados!$D$9</f>
        <v>-21082.333333333332</v>
      </c>
      <c r="G2" s="39" t="s">
        <v>5</v>
      </c>
      <c r="H2" s="37">
        <f>resultados!$E$8</f>
        <v>0</v>
      </c>
      <c r="I2" s="37">
        <f>resultados!$E$9</f>
        <v>-21082.333333333332</v>
      </c>
      <c r="J2" s="39" t="s">
        <v>6</v>
      </c>
      <c r="K2" s="37">
        <f>resultados!$F$8</f>
        <v>0</v>
      </c>
      <c r="L2" s="38">
        <f>resultados!$F$9</f>
        <v>-21082.333333333332</v>
      </c>
      <c r="M2" s="39" t="s">
        <v>7</v>
      </c>
      <c r="N2" s="37">
        <f>resultados!$G$8</f>
        <v>0</v>
      </c>
      <c r="O2" s="38">
        <f>resultados!$G$9</f>
        <v>-21082.333333333332</v>
      </c>
      <c r="P2" s="39" t="s">
        <v>8</v>
      </c>
      <c r="Q2" s="37">
        <f>resultados!$H$8</f>
        <v>0</v>
      </c>
      <c r="R2" s="38">
        <f>resultados!$H$9</f>
        <v>-21082.333333333332</v>
      </c>
    </row>
    <row r="3" spans="1:18" x14ac:dyDescent="0.35">
      <c r="H3" s="36"/>
    </row>
    <row r="4" spans="1:18" ht="13.5" customHeight="1" x14ac:dyDescent="0.35">
      <c r="A4" s="51" t="s">
        <v>24</v>
      </c>
      <c r="B4" s="61" t="s">
        <v>25</v>
      </c>
      <c r="C4" s="61" t="s">
        <v>34</v>
      </c>
      <c r="D4" s="72" t="s">
        <v>27</v>
      </c>
      <c r="E4" s="73"/>
      <c r="F4" s="73"/>
      <c r="G4" s="73"/>
      <c r="H4" s="74"/>
      <c r="I4" s="72" t="s">
        <v>35</v>
      </c>
      <c r="J4" s="73"/>
      <c r="K4" s="73"/>
      <c r="L4" s="74"/>
      <c r="M4" s="72" t="s">
        <v>28</v>
      </c>
      <c r="N4" s="73"/>
      <c r="O4" s="73"/>
      <c r="P4" s="75"/>
    </row>
    <row r="5" spans="1:18" s="4" customFormat="1" x14ac:dyDescent="0.35">
      <c r="A5" s="58" t="s">
        <v>9</v>
      </c>
      <c r="B5" s="59" t="s">
        <v>29</v>
      </c>
      <c r="C5" s="59" t="s">
        <v>0</v>
      </c>
      <c r="D5" s="63" t="s">
        <v>0</v>
      </c>
      <c r="E5" s="60" t="s">
        <v>1</v>
      </c>
      <c r="F5" s="60" t="s">
        <v>30</v>
      </c>
      <c r="G5" s="60" t="s">
        <v>31</v>
      </c>
      <c r="H5" s="62" t="s">
        <v>32</v>
      </c>
      <c r="I5" s="60" t="s">
        <v>0</v>
      </c>
      <c r="J5" s="60" t="s">
        <v>2</v>
      </c>
      <c r="K5" s="69" t="s">
        <v>32</v>
      </c>
      <c r="L5" s="62" t="s">
        <v>33</v>
      </c>
      <c r="M5" s="60" t="s">
        <v>0</v>
      </c>
      <c r="N5" s="60" t="s">
        <v>2</v>
      </c>
      <c r="O5" s="69" t="s">
        <v>32</v>
      </c>
      <c r="P5" s="64" t="s">
        <v>33</v>
      </c>
    </row>
    <row r="6" spans="1:18" x14ac:dyDescent="0.35">
      <c r="A6" s="52"/>
      <c r="B6" s="40">
        <v>1</v>
      </c>
      <c r="C6" s="61">
        <v>1647</v>
      </c>
      <c r="D6" s="55">
        <v>1485.814529</v>
      </c>
      <c r="E6" s="40">
        <v>32.857064999999999</v>
      </c>
      <c r="F6" s="40">
        <v>612.90182000000004</v>
      </c>
      <c r="G6" s="40">
        <v>78.846671000000001</v>
      </c>
      <c r="H6" s="56">
        <v>737.50349400000005</v>
      </c>
      <c r="I6" s="40">
        <v>1134</v>
      </c>
      <c r="J6" s="40">
        <v>223</v>
      </c>
      <c r="K6" s="41">
        <v>70</v>
      </c>
      <c r="L6" s="53">
        <f>I6-J6-K6</f>
        <v>841</v>
      </c>
      <c r="M6" s="57">
        <v>987</v>
      </c>
      <c r="N6" s="41">
        <v>198</v>
      </c>
      <c r="O6" s="41">
        <v>58</v>
      </c>
      <c r="P6" s="53">
        <f>M6-N6-O6</f>
        <v>731</v>
      </c>
    </row>
    <row r="7" spans="1:18" x14ac:dyDescent="0.35">
      <c r="A7" s="54"/>
      <c r="B7" s="40">
        <v>2</v>
      </c>
      <c r="C7" s="55">
        <v>2112</v>
      </c>
      <c r="D7" s="55">
        <v>1499.3129859999999</v>
      </c>
      <c r="E7" s="40">
        <v>117.385576</v>
      </c>
      <c r="F7" s="40">
        <v>267.02774599999998</v>
      </c>
      <c r="G7" s="40">
        <v>273.073083</v>
      </c>
      <c r="H7" s="56">
        <v>806.76822300000003</v>
      </c>
      <c r="I7" s="40">
        <v>1162</v>
      </c>
      <c r="J7" s="40">
        <v>415</v>
      </c>
      <c r="K7" s="41">
        <v>39</v>
      </c>
      <c r="L7" s="53">
        <f t="shared" ref="L7:L70" si="0">I7-J7-K7</f>
        <v>708</v>
      </c>
      <c r="M7" s="57">
        <v>846</v>
      </c>
      <c r="N7" s="41">
        <v>281</v>
      </c>
      <c r="O7" s="41">
        <v>33</v>
      </c>
      <c r="P7" s="53">
        <f t="shared" ref="P7:P85" si="1">M7-N7-O7</f>
        <v>532</v>
      </c>
    </row>
    <row r="8" spans="1:18" x14ac:dyDescent="0.35">
      <c r="A8" s="54"/>
      <c r="B8" s="40">
        <v>3</v>
      </c>
      <c r="C8" s="55">
        <v>2180</v>
      </c>
      <c r="D8" s="55">
        <v>1088.825513</v>
      </c>
      <c r="E8" s="40">
        <v>129.196798</v>
      </c>
      <c r="F8" s="40">
        <v>308.00449099999997</v>
      </c>
      <c r="G8" s="40">
        <v>128.89040600000001</v>
      </c>
      <c r="H8" s="56">
        <v>482.57680299999998</v>
      </c>
      <c r="I8" s="40">
        <v>1148</v>
      </c>
      <c r="J8" s="40">
        <v>377</v>
      </c>
      <c r="K8" s="41">
        <v>21</v>
      </c>
      <c r="L8" s="53">
        <f t="shared" si="0"/>
        <v>750</v>
      </c>
      <c r="M8" s="57">
        <v>783</v>
      </c>
      <c r="N8" s="41">
        <v>251</v>
      </c>
      <c r="O8" s="41">
        <v>15</v>
      </c>
      <c r="P8" s="53">
        <f t="shared" si="1"/>
        <v>517</v>
      </c>
    </row>
    <row r="9" spans="1:18" x14ac:dyDescent="0.35">
      <c r="A9" s="54"/>
      <c r="B9" s="40">
        <v>4</v>
      </c>
      <c r="C9" s="55">
        <v>1522</v>
      </c>
      <c r="D9" s="55">
        <v>1071.3007239999999</v>
      </c>
      <c r="E9" s="40">
        <v>212.65132199999999</v>
      </c>
      <c r="F9" s="40">
        <v>308.168046</v>
      </c>
      <c r="G9" s="40">
        <v>196.975313</v>
      </c>
      <c r="H9" s="56">
        <v>353.50606099999999</v>
      </c>
      <c r="I9" s="40">
        <v>922</v>
      </c>
      <c r="J9" s="40">
        <v>300</v>
      </c>
      <c r="K9" s="41">
        <v>34</v>
      </c>
      <c r="L9" s="53">
        <f t="shared" si="0"/>
        <v>588</v>
      </c>
      <c r="M9" s="57">
        <v>666</v>
      </c>
      <c r="N9" s="41">
        <v>217</v>
      </c>
      <c r="O9" s="41">
        <v>26</v>
      </c>
      <c r="P9" s="53">
        <f t="shared" si="1"/>
        <v>423</v>
      </c>
    </row>
    <row r="10" spans="1:18" x14ac:dyDescent="0.35">
      <c r="A10" s="52"/>
      <c r="B10" s="40">
        <v>5</v>
      </c>
      <c r="C10" s="55">
        <v>1196</v>
      </c>
      <c r="D10" s="55">
        <v>996.79173100000003</v>
      </c>
      <c r="E10" s="40">
        <v>76.783697000000004</v>
      </c>
      <c r="F10" s="40">
        <v>39.197600999999999</v>
      </c>
      <c r="G10" s="40">
        <v>536.92561599999999</v>
      </c>
      <c r="H10" s="56">
        <v>343.768799</v>
      </c>
      <c r="I10" s="40">
        <v>800</v>
      </c>
      <c r="J10" s="40">
        <v>178</v>
      </c>
      <c r="K10" s="41">
        <v>28</v>
      </c>
      <c r="L10" s="53">
        <f t="shared" si="0"/>
        <v>594</v>
      </c>
      <c r="M10" s="57">
        <v>642</v>
      </c>
      <c r="N10" s="41">
        <v>137</v>
      </c>
      <c r="O10" s="41">
        <v>18</v>
      </c>
      <c r="P10" s="53">
        <f t="shared" si="1"/>
        <v>487</v>
      </c>
    </row>
    <row r="11" spans="1:18" x14ac:dyDescent="0.35">
      <c r="A11" s="54"/>
      <c r="B11" s="40">
        <v>6</v>
      </c>
      <c r="C11" s="55">
        <v>4513</v>
      </c>
      <c r="D11" s="55">
        <v>2343.361375</v>
      </c>
      <c r="E11" s="40">
        <v>1023.609792</v>
      </c>
      <c r="F11" s="40">
        <v>334.20900799999998</v>
      </c>
      <c r="G11" s="40">
        <v>343.61569900000001</v>
      </c>
      <c r="H11" s="56">
        <v>627.08010400000001</v>
      </c>
      <c r="I11" s="40">
        <v>2094</v>
      </c>
      <c r="J11" s="40">
        <v>849</v>
      </c>
      <c r="K11" s="41">
        <v>78</v>
      </c>
      <c r="L11" s="53">
        <f t="shared" si="0"/>
        <v>1167</v>
      </c>
      <c r="M11" s="57">
        <v>1503</v>
      </c>
      <c r="N11" s="41">
        <v>593</v>
      </c>
      <c r="O11" s="41">
        <v>51</v>
      </c>
      <c r="P11" s="53">
        <f t="shared" si="1"/>
        <v>859</v>
      </c>
    </row>
    <row r="12" spans="1:18" x14ac:dyDescent="0.35">
      <c r="A12" s="54"/>
      <c r="B12" s="40">
        <v>7</v>
      </c>
      <c r="C12" s="55">
        <v>1910</v>
      </c>
      <c r="D12" s="55">
        <v>1135.533551</v>
      </c>
      <c r="E12" s="40">
        <v>394.36046499999998</v>
      </c>
      <c r="F12" s="40">
        <v>209.62054800000001</v>
      </c>
      <c r="G12" s="40">
        <v>188.358465</v>
      </c>
      <c r="H12" s="56">
        <v>253.90057400000001</v>
      </c>
      <c r="I12" s="40">
        <v>991</v>
      </c>
      <c r="J12" s="40">
        <v>365</v>
      </c>
      <c r="K12" s="41">
        <v>16</v>
      </c>
      <c r="L12" s="53">
        <f t="shared" si="0"/>
        <v>610</v>
      </c>
      <c r="M12" s="57">
        <v>666</v>
      </c>
      <c r="N12" s="41">
        <v>249</v>
      </c>
      <c r="O12" s="41">
        <v>11</v>
      </c>
      <c r="P12" s="53">
        <f t="shared" si="1"/>
        <v>406</v>
      </c>
    </row>
    <row r="13" spans="1:18" x14ac:dyDescent="0.35">
      <c r="A13" s="54"/>
      <c r="B13" s="40">
        <v>8</v>
      </c>
      <c r="C13" s="55">
        <v>2347</v>
      </c>
      <c r="D13" s="55">
        <v>1719.9998230000001</v>
      </c>
      <c r="E13" s="40">
        <v>295.00000399999999</v>
      </c>
      <c r="F13" s="40">
        <v>255.000111</v>
      </c>
      <c r="G13" s="40">
        <v>839.99969699999997</v>
      </c>
      <c r="H13" s="56">
        <v>330.00000399999999</v>
      </c>
      <c r="I13" s="40">
        <v>1161</v>
      </c>
      <c r="J13" s="40">
        <v>306</v>
      </c>
      <c r="K13" s="41">
        <v>26</v>
      </c>
      <c r="L13" s="53">
        <f t="shared" si="0"/>
        <v>829</v>
      </c>
      <c r="M13" s="57">
        <v>825</v>
      </c>
      <c r="N13" s="41">
        <v>199</v>
      </c>
      <c r="O13" s="41">
        <v>18</v>
      </c>
      <c r="P13" s="53">
        <f t="shared" si="1"/>
        <v>608</v>
      </c>
    </row>
    <row r="14" spans="1:18" x14ac:dyDescent="0.35">
      <c r="A14" s="52"/>
      <c r="B14" s="40">
        <v>9</v>
      </c>
      <c r="C14" s="55">
        <v>1254</v>
      </c>
      <c r="D14" s="55">
        <v>1054.915653</v>
      </c>
      <c r="E14" s="40">
        <v>33.788921999999999</v>
      </c>
      <c r="F14" s="40">
        <v>384.523776</v>
      </c>
      <c r="G14" s="40">
        <v>76.030608999999998</v>
      </c>
      <c r="H14" s="56">
        <v>542.23053800000002</v>
      </c>
      <c r="I14" s="40">
        <v>893</v>
      </c>
      <c r="J14" s="40">
        <v>255</v>
      </c>
      <c r="K14" s="41">
        <v>41</v>
      </c>
      <c r="L14" s="53">
        <f t="shared" si="0"/>
        <v>597</v>
      </c>
      <c r="M14" s="57">
        <v>758</v>
      </c>
      <c r="N14" s="41">
        <v>211</v>
      </c>
      <c r="O14" s="41">
        <v>34</v>
      </c>
      <c r="P14" s="53">
        <f t="shared" si="1"/>
        <v>513</v>
      </c>
    </row>
    <row r="15" spans="1:18" x14ac:dyDescent="0.35">
      <c r="A15" s="54"/>
      <c r="B15" s="40">
        <v>10</v>
      </c>
      <c r="C15" s="55">
        <v>2386</v>
      </c>
      <c r="D15" s="55">
        <v>1352.542931</v>
      </c>
      <c r="E15" s="40">
        <v>225.000111</v>
      </c>
      <c r="F15" s="40">
        <v>119.040003</v>
      </c>
      <c r="G15" s="40">
        <v>340.07010500000001</v>
      </c>
      <c r="H15" s="56">
        <v>603.43269899999996</v>
      </c>
      <c r="I15" s="40">
        <v>1275</v>
      </c>
      <c r="J15" s="40">
        <v>343</v>
      </c>
      <c r="K15" s="41">
        <v>50</v>
      </c>
      <c r="L15" s="53">
        <f t="shared" si="0"/>
        <v>882</v>
      </c>
      <c r="M15" s="57">
        <v>926</v>
      </c>
      <c r="N15" s="41">
        <v>234</v>
      </c>
      <c r="O15" s="41">
        <v>42</v>
      </c>
      <c r="P15" s="53">
        <f t="shared" si="1"/>
        <v>650</v>
      </c>
    </row>
    <row r="16" spans="1:18" x14ac:dyDescent="0.35">
      <c r="A16" s="54"/>
      <c r="B16" s="40">
        <v>11</v>
      </c>
      <c r="C16" s="55">
        <v>2033</v>
      </c>
      <c r="D16" s="55">
        <v>1398.298241</v>
      </c>
      <c r="E16" s="40">
        <v>469.949591</v>
      </c>
      <c r="F16" s="40">
        <v>68.434501999999995</v>
      </c>
      <c r="G16" s="40">
        <v>363.48630600000001</v>
      </c>
      <c r="H16" s="56">
        <v>468.960779</v>
      </c>
      <c r="I16" s="40">
        <v>1132</v>
      </c>
      <c r="J16" s="40">
        <v>397</v>
      </c>
      <c r="K16" s="41">
        <v>49</v>
      </c>
      <c r="L16" s="53">
        <f t="shared" si="0"/>
        <v>686</v>
      </c>
      <c r="M16" s="57">
        <v>820</v>
      </c>
      <c r="N16" s="41">
        <v>299</v>
      </c>
      <c r="O16" s="41">
        <v>29</v>
      </c>
      <c r="P16" s="53">
        <f t="shared" si="1"/>
        <v>492</v>
      </c>
    </row>
    <row r="17" spans="1:16" x14ac:dyDescent="0.35">
      <c r="A17" s="54"/>
      <c r="B17" s="40">
        <v>12</v>
      </c>
      <c r="C17" s="55">
        <v>941</v>
      </c>
      <c r="D17" s="55">
        <v>438.79611299999999</v>
      </c>
      <c r="E17" s="40">
        <v>74.221458999999996</v>
      </c>
      <c r="F17" s="40">
        <v>201.154597</v>
      </c>
      <c r="G17" s="40">
        <v>83.517678000000004</v>
      </c>
      <c r="H17" s="56">
        <v>79.902379999999994</v>
      </c>
      <c r="I17" s="40">
        <v>437</v>
      </c>
      <c r="J17" s="40">
        <v>132</v>
      </c>
      <c r="K17" s="41">
        <v>8</v>
      </c>
      <c r="L17" s="53">
        <f t="shared" si="0"/>
        <v>297</v>
      </c>
      <c r="M17" s="57">
        <v>329</v>
      </c>
      <c r="N17" s="41">
        <v>101</v>
      </c>
      <c r="O17" s="41">
        <v>5</v>
      </c>
      <c r="P17" s="53">
        <f t="shared" si="1"/>
        <v>223</v>
      </c>
    </row>
    <row r="18" spans="1:16" x14ac:dyDescent="0.35">
      <c r="A18" s="52"/>
      <c r="B18" s="40">
        <v>13</v>
      </c>
      <c r="C18" s="55">
        <v>2003</v>
      </c>
      <c r="D18" s="55">
        <v>1303.9339419999999</v>
      </c>
      <c r="E18" s="40">
        <v>193.32188500000001</v>
      </c>
      <c r="F18" s="40">
        <v>192.42125200000001</v>
      </c>
      <c r="G18" s="40">
        <v>713.30843000000004</v>
      </c>
      <c r="H18" s="56">
        <v>172.64445699999999</v>
      </c>
      <c r="I18" s="40">
        <v>1152</v>
      </c>
      <c r="J18" s="40">
        <v>256</v>
      </c>
      <c r="K18" s="41">
        <v>20</v>
      </c>
      <c r="L18" s="53">
        <f t="shared" si="0"/>
        <v>876</v>
      </c>
      <c r="M18" s="57">
        <v>849</v>
      </c>
      <c r="N18" s="41">
        <v>190</v>
      </c>
      <c r="O18" s="41">
        <v>16</v>
      </c>
      <c r="P18" s="53">
        <f t="shared" si="1"/>
        <v>643</v>
      </c>
    </row>
    <row r="19" spans="1:16" x14ac:dyDescent="0.35">
      <c r="A19" s="54"/>
      <c r="B19" s="40">
        <v>14</v>
      </c>
      <c r="C19" s="55">
        <v>333</v>
      </c>
      <c r="D19" s="55">
        <v>208.54544100000001</v>
      </c>
      <c r="E19" s="40">
        <v>45.357030000000002</v>
      </c>
      <c r="F19" s="40">
        <v>87.239939000000007</v>
      </c>
      <c r="G19" s="40">
        <v>8.6017109999999999</v>
      </c>
      <c r="H19" s="56">
        <v>65.755842999999999</v>
      </c>
      <c r="I19" s="40">
        <v>47</v>
      </c>
      <c r="J19" s="40">
        <v>11</v>
      </c>
      <c r="K19" s="41">
        <v>0</v>
      </c>
      <c r="L19" s="53">
        <f t="shared" si="0"/>
        <v>36</v>
      </c>
      <c r="M19" s="57">
        <v>33</v>
      </c>
      <c r="N19" s="41">
        <v>8</v>
      </c>
      <c r="O19" s="41">
        <v>0</v>
      </c>
      <c r="P19" s="53">
        <f t="shared" si="1"/>
        <v>25</v>
      </c>
    </row>
    <row r="20" spans="1:16" x14ac:dyDescent="0.35">
      <c r="A20" s="54"/>
      <c r="B20" s="40">
        <v>15</v>
      </c>
      <c r="C20" s="55">
        <v>309</v>
      </c>
      <c r="D20" s="55">
        <v>260.550365</v>
      </c>
      <c r="E20" s="40">
        <v>8.3539089999999998</v>
      </c>
      <c r="F20" s="40">
        <v>54.854736000000003</v>
      </c>
      <c r="G20" s="40">
        <v>20.122817999999999</v>
      </c>
      <c r="H20" s="56">
        <v>130.26616200000001</v>
      </c>
      <c r="I20" s="40">
        <v>193</v>
      </c>
      <c r="J20" s="40">
        <v>53</v>
      </c>
      <c r="K20" s="41">
        <v>12</v>
      </c>
      <c r="L20" s="53">
        <f t="shared" si="0"/>
        <v>128</v>
      </c>
      <c r="M20" s="57">
        <v>161</v>
      </c>
      <c r="N20" s="41">
        <v>41</v>
      </c>
      <c r="O20" s="41">
        <v>10</v>
      </c>
      <c r="P20" s="53">
        <f t="shared" si="1"/>
        <v>110</v>
      </c>
    </row>
    <row r="21" spans="1:16" x14ac:dyDescent="0.35">
      <c r="A21" s="54"/>
      <c r="B21" s="40">
        <v>16</v>
      </c>
      <c r="C21" s="55">
        <v>462</v>
      </c>
      <c r="D21" s="55">
        <v>252.17619400000001</v>
      </c>
      <c r="E21" s="40">
        <v>88.123986000000002</v>
      </c>
      <c r="F21" s="40">
        <v>54.922187999999998</v>
      </c>
      <c r="G21" s="40">
        <v>15.382536999999999</v>
      </c>
      <c r="H21" s="56">
        <v>61.747486000000002</v>
      </c>
      <c r="I21" s="40">
        <v>196</v>
      </c>
      <c r="J21" s="40">
        <v>64</v>
      </c>
      <c r="K21" s="41">
        <v>11</v>
      </c>
      <c r="L21" s="53">
        <f t="shared" si="0"/>
        <v>121</v>
      </c>
      <c r="M21" s="57">
        <v>147</v>
      </c>
      <c r="N21" s="41">
        <v>42</v>
      </c>
      <c r="O21" s="41">
        <v>9</v>
      </c>
      <c r="P21" s="53">
        <f t="shared" si="1"/>
        <v>96</v>
      </c>
    </row>
    <row r="22" spans="1:16" x14ac:dyDescent="0.35">
      <c r="A22" s="52"/>
      <c r="B22" s="40">
        <v>17</v>
      </c>
      <c r="C22" s="55">
        <v>1493</v>
      </c>
      <c r="D22" s="55">
        <v>794.35409500000003</v>
      </c>
      <c r="E22" s="40">
        <v>273.44548800000001</v>
      </c>
      <c r="F22" s="40">
        <v>136.510805</v>
      </c>
      <c r="G22" s="40">
        <v>272.68661100000003</v>
      </c>
      <c r="H22" s="56">
        <v>79.711189000000005</v>
      </c>
      <c r="I22" s="40">
        <v>540</v>
      </c>
      <c r="J22" s="40">
        <v>144</v>
      </c>
      <c r="K22" s="41">
        <v>12</v>
      </c>
      <c r="L22" s="53">
        <f t="shared" si="0"/>
        <v>384</v>
      </c>
      <c r="M22" s="57">
        <v>327</v>
      </c>
      <c r="N22" s="41">
        <v>78</v>
      </c>
      <c r="O22" s="41">
        <v>9</v>
      </c>
      <c r="P22" s="53">
        <f t="shared" si="1"/>
        <v>240</v>
      </c>
    </row>
    <row r="23" spans="1:16" x14ac:dyDescent="0.35">
      <c r="A23" s="54"/>
      <c r="B23" s="40">
        <v>18</v>
      </c>
      <c r="C23" s="55">
        <v>423</v>
      </c>
      <c r="D23" s="55">
        <v>294.92500699999999</v>
      </c>
      <c r="E23" s="40">
        <v>40.472104000000002</v>
      </c>
      <c r="F23" s="40">
        <v>55.913978</v>
      </c>
      <c r="G23" s="40">
        <v>19.902234</v>
      </c>
      <c r="H23" s="56">
        <v>178.63668699999999</v>
      </c>
      <c r="I23" s="40">
        <v>231</v>
      </c>
      <c r="J23" s="40">
        <v>55</v>
      </c>
      <c r="K23" s="41">
        <v>10</v>
      </c>
      <c r="L23" s="53">
        <f t="shared" si="0"/>
        <v>166</v>
      </c>
      <c r="M23" s="57">
        <v>195</v>
      </c>
      <c r="N23" s="41">
        <v>41</v>
      </c>
      <c r="O23" s="41">
        <v>9</v>
      </c>
      <c r="P23" s="53">
        <f t="shared" si="1"/>
        <v>145</v>
      </c>
    </row>
    <row r="24" spans="1:16" x14ac:dyDescent="0.35">
      <c r="A24" s="54"/>
      <c r="B24" s="40">
        <v>19</v>
      </c>
      <c r="C24" s="55">
        <v>2373</v>
      </c>
      <c r="D24" s="55">
        <v>1830.0749450000001</v>
      </c>
      <c r="E24" s="40">
        <v>369.52789999999999</v>
      </c>
      <c r="F24" s="40">
        <v>334.08602400000001</v>
      </c>
      <c r="G24" s="40">
        <v>105.097767</v>
      </c>
      <c r="H24" s="56">
        <v>951.36328800000001</v>
      </c>
      <c r="I24" s="40">
        <v>1674</v>
      </c>
      <c r="J24" s="40">
        <v>416</v>
      </c>
      <c r="K24" s="41">
        <v>192</v>
      </c>
      <c r="L24" s="53">
        <f t="shared" si="0"/>
        <v>1066</v>
      </c>
      <c r="M24" s="57">
        <v>1347</v>
      </c>
      <c r="N24" s="41">
        <v>330</v>
      </c>
      <c r="O24" s="41">
        <v>148</v>
      </c>
      <c r="P24" s="53">
        <f t="shared" si="1"/>
        <v>869</v>
      </c>
    </row>
    <row r="25" spans="1:16" x14ac:dyDescent="0.35">
      <c r="A25" s="54"/>
      <c r="B25" s="40">
        <v>20</v>
      </c>
      <c r="C25" s="55">
        <v>2779</v>
      </c>
      <c r="D25" s="55">
        <v>1845.869927</v>
      </c>
      <c r="E25" s="40">
        <v>309.54065600000001</v>
      </c>
      <c r="F25" s="40">
        <v>443.55042200000003</v>
      </c>
      <c r="G25" s="40">
        <v>421.26478500000002</v>
      </c>
      <c r="H25" s="56">
        <v>598.33216700000003</v>
      </c>
      <c r="I25" s="40">
        <v>1382</v>
      </c>
      <c r="J25" s="40">
        <v>352</v>
      </c>
      <c r="K25" s="41">
        <v>18</v>
      </c>
      <c r="L25" s="53">
        <f t="shared" si="0"/>
        <v>1012</v>
      </c>
      <c r="M25" s="57">
        <v>960</v>
      </c>
      <c r="N25" s="41">
        <v>256</v>
      </c>
      <c r="O25" s="41">
        <v>13</v>
      </c>
      <c r="P25" s="53">
        <f t="shared" si="1"/>
        <v>691</v>
      </c>
    </row>
    <row r="26" spans="1:16" x14ac:dyDescent="0.35">
      <c r="A26" s="52"/>
      <c r="B26" s="40">
        <v>21</v>
      </c>
      <c r="C26" s="55">
        <v>464</v>
      </c>
      <c r="D26" s="55">
        <v>479.28329100000002</v>
      </c>
      <c r="E26" s="40">
        <v>80.478933999999995</v>
      </c>
      <c r="F26" s="40">
        <v>221.474772</v>
      </c>
      <c r="G26" s="40">
        <v>38.818328999999999</v>
      </c>
      <c r="H26" s="56">
        <v>101.69172</v>
      </c>
      <c r="I26" s="40">
        <v>227</v>
      </c>
      <c r="J26" s="40">
        <v>39</v>
      </c>
      <c r="K26" s="41">
        <v>8</v>
      </c>
      <c r="L26" s="53">
        <f t="shared" si="0"/>
        <v>180</v>
      </c>
      <c r="M26" s="57">
        <v>184</v>
      </c>
      <c r="N26" s="41">
        <v>30</v>
      </c>
      <c r="O26" s="41">
        <v>6</v>
      </c>
      <c r="P26" s="53">
        <f t="shared" si="1"/>
        <v>148</v>
      </c>
    </row>
    <row r="27" spans="1:16" x14ac:dyDescent="0.35">
      <c r="A27" s="54"/>
      <c r="B27" s="40">
        <v>22</v>
      </c>
      <c r="C27" s="55">
        <v>2704</v>
      </c>
      <c r="D27" s="55">
        <v>2033.999988</v>
      </c>
      <c r="E27" s="40">
        <v>175.00010800000001</v>
      </c>
      <c r="F27" s="40">
        <v>500</v>
      </c>
      <c r="G27" s="40">
        <v>593.999999</v>
      </c>
      <c r="H27" s="56">
        <v>709.999866</v>
      </c>
      <c r="I27" s="40">
        <v>1881</v>
      </c>
      <c r="J27" s="40">
        <v>447</v>
      </c>
      <c r="K27" s="41">
        <v>186</v>
      </c>
      <c r="L27" s="53">
        <f t="shared" si="0"/>
        <v>1248</v>
      </c>
      <c r="M27" s="57">
        <v>1523</v>
      </c>
      <c r="N27" s="41">
        <v>354</v>
      </c>
      <c r="O27" s="41">
        <v>149</v>
      </c>
      <c r="P27" s="53">
        <f t="shared" si="1"/>
        <v>1020</v>
      </c>
    </row>
    <row r="28" spans="1:16" x14ac:dyDescent="0.35">
      <c r="A28" s="54"/>
      <c r="B28" s="40">
        <v>23</v>
      </c>
      <c r="C28" s="55">
        <v>2619</v>
      </c>
      <c r="D28" s="55">
        <v>1464.9995160000001</v>
      </c>
      <c r="E28" s="40">
        <v>15</v>
      </c>
      <c r="F28" s="40">
        <v>454.99978499999997</v>
      </c>
      <c r="G28" s="40">
        <v>249.99990399999999</v>
      </c>
      <c r="H28" s="56">
        <v>724.99981400000001</v>
      </c>
      <c r="I28" s="40">
        <v>1602</v>
      </c>
      <c r="J28" s="40">
        <v>485</v>
      </c>
      <c r="K28" s="41">
        <v>51</v>
      </c>
      <c r="L28" s="53">
        <f t="shared" si="0"/>
        <v>1066</v>
      </c>
      <c r="M28" s="57">
        <v>1258</v>
      </c>
      <c r="N28" s="41">
        <v>384</v>
      </c>
      <c r="O28" s="41">
        <v>42</v>
      </c>
      <c r="P28" s="53">
        <f t="shared" si="1"/>
        <v>832</v>
      </c>
    </row>
    <row r="29" spans="1:16" x14ac:dyDescent="0.35">
      <c r="A29" s="54"/>
      <c r="B29" s="40">
        <v>24</v>
      </c>
      <c r="C29" s="55">
        <v>1843</v>
      </c>
      <c r="D29" s="55">
        <v>1220.000033</v>
      </c>
      <c r="E29" s="40">
        <v>180.00000299999999</v>
      </c>
      <c r="F29" s="40">
        <v>214.999887</v>
      </c>
      <c r="G29" s="40">
        <v>250.00000199999999</v>
      </c>
      <c r="H29" s="56">
        <v>575.00013799999999</v>
      </c>
      <c r="I29" s="40">
        <v>910</v>
      </c>
      <c r="J29" s="40">
        <v>221</v>
      </c>
      <c r="K29" s="41">
        <v>19</v>
      </c>
      <c r="L29" s="53">
        <f t="shared" si="0"/>
        <v>670</v>
      </c>
      <c r="M29" s="57">
        <v>706</v>
      </c>
      <c r="N29" s="41">
        <v>171</v>
      </c>
      <c r="O29" s="41">
        <v>13</v>
      </c>
      <c r="P29" s="53">
        <f t="shared" si="1"/>
        <v>522</v>
      </c>
    </row>
    <row r="30" spans="1:16" x14ac:dyDescent="0.35">
      <c r="A30" s="52"/>
      <c r="B30" s="40">
        <v>25</v>
      </c>
      <c r="C30" s="55">
        <v>2075</v>
      </c>
      <c r="D30" s="55">
        <v>1339.607109</v>
      </c>
      <c r="E30" s="40">
        <v>350.03278699999998</v>
      </c>
      <c r="F30" s="40">
        <v>698.84999900000003</v>
      </c>
      <c r="G30" s="40">
        <v>66.511058000000006</v>
      </c>
      <c r="H30" s="56">
        <v>190.80419499999999</v>
      </c>
      <c r="I30" s="40">
        <v>1426</v>
      </c>
      <c r="J30" s="40">
        <v>286</v>
      </c>
      <c r="K30" s="41">
        <v>20</v>
      </c>
      <c r="L30" s="53">
        <f t="shared" si="0"/>
        <v>1120</v>
      </c>
      <c r="M30" s="57">
        <v>1065</v>
      </c>
      <c r="N30" s="41">
        <v>200</v>
      </c>
      <c r="O30" s="41">
        <v>15</v>
      </c>
      <c r="P30" s="53">
        <f t="shared" si="1"/>
        <v>850</v>
      </c>
    </row>
    <row r="31" spans="1:16" x14ac:dyDescent="0.35">
      <c r="A31" s="52"/>
      <c r="B31" s="40">
        <v>26</v>
      </c>
      <c r="C31" s="55">
        <v>1646</v>
      </c>
      <c r="D31" s="55">
        <v>1129.9997229999999</v>
      </c>
      <c r="E31" s="40">
        <v>214.99989299999999</v>
      </c>
      <c r="F31" s="40">
        <v>684.99982699999998</v>
      </c>
      <c r="G31" s="40">
        <v>45</v>
      </c>
      <c r="H31" s="56">
        <v>185.000001</v>
      </c>
      <c r="I31" s="40">
        <v>948</v>
      </c>
      <c r="J31" s="40">
        <v>202</v>
      </c>
      <c r="K31" s="41">
        <v>19</v>
      </c>
      <c r="L31" s="53">
        <f t="shared" si="0"/>
        <v>727</v>
      </c>
      <c r="M31" s="57">
        <v>742</v>
      </c>
      <c r="N31" s="41">
        <v>153</v>
      </c>
      <c r="O31" s="41">
        <v>15</v>
      </c>
      <c r="P31" s="53">
        <f t="shared" si="1"/>
        <v>574</v>
      </c>
    </row>
    <row r="32" spans="1:16" x14ac:dyDescent="0.35">
      <c r="A32" s="52"/>
      <c r="B32" s="40">
        <v>27</v>
      </c>
      <c r="C32" s="55">
        <v>274</v>
      </c>
      <c r="D32" s="55">
        <v>161.977363</v>
      </c>
      <c r="E32" s="40">
        <v>51.470646000000002</v>
      </c>
      <c r="F32" s="40">
        <v>42.626173999999999</v>
      </c>
      <c r="G32" s="40">
        <v>16.771609000000002</v>
      </c>
      <c r="H32" s="56">
        <v>28.108930999999998</v>
      </c>
      <c r="I32" s="40">
        <v>81</v>
      </c>
      <c r="J32" s="40">
        <v>30</v>
      </c>
      <c r="K32" s="41">
        <v>1</v>
      </c>
      <c r="L32" s="53">
        <f t="shared" si="0"/>
        <v>50</v>
      </c>
      <c r="M32" s="57">
        <v>51</v>
      </c>
      <c r="N32" s="41">
        <v>19</v>
      </c>
      <c r="O32" s="41">
        <v>0</v>
      </c>
      <c r="P32" s="53">
        <f t="shared" si="1"/>
        <v>32</v>
      </c>
    </row>
    <row r="33" spans="1:16" x14ac:dyDescent="0.35">
      <c r="A33" s="52"/>
      <c r="B33" s="40">
        <v>28</v>
      </c>
      <c r="C33" s="55">
        <v>910</v>
      </c>
      <c r="D33" s="55">
        <v>598.97941600000001</v>
      </c>
      <c r="E33" s="40">
        <v>73.306680999999998</v>
      </c>
      <c r="F33" s="40">
        <v>70.497138000000007</v>
      </c>
      <c r="G33" s="40">
        <v>307.75903799999998</v>
      </c>
      <c r="H33" s="56">
        <v>124.416577</v>
      </c>
      <c r="I33" s="40">
        <v>569</v>
      </c>
      <c r="J33" s="40">
        <v>97</v>
      </c>
      <c r="K33" s="41">
        <v>7</v>
      </c>
      <c r="L33" s="53">
        <f t="shared" si="0"/>
        <v>465</v>
      </c>
      <c r="M33" s="57">
        <v>435</v>
      </c>
      <c r="N33" s="41">
        <v>72</v>
      </c>
      <c r="O33" s="41">
        <v>5</v>
      </c>
      <c r="P33" s="53">
        <f t="shared" si="1"/>
        <v>358</v>
      </c>
    </row>
    <row r="34" spans="1:16" x14ac:dyDescent="0.35">
      <c r="A34" s="52"/>
      <c r="B34" s="40">
        <v>29</v>
      </c>
      <c r="C34" s="55">
        <v>1848</v>
      </c>
      <c r="D34" s="55">
        <v>1120.6227180000001</v>
      </c>
      <c r="E34" s="40">
        <v>161.75624099999999</v>
      </c>
      <c r="F34" s="40">
        <v>264.63671699999998</v>
      </c>
      <c r="G34" s="40">
        <v>301.89111800000001</v>
      </c>
      <c r="H34" s="56">
        <v>392.33865800000001</v>
      </c>
      <c r="I34" s="40">
        <v>918</v>
      </c>
      <c r="J34" s="40">
        <v>208</v>
      </c>
      <c r="K34" s="41">
        <v>35</v>
      </c>
      <c r="L34" s="53">
        <f t="shared" si="0"/>
        <v>675</v>
      </c>
      <c r="M34" s="57">
        <v>727</v>
      </c>
      <c r="N34" s="41">
        <v>161</v>
      </c>
      <c r="O34" s="41">
        <v>24</v>
      </c>
      <c r="P34" s="53">
        <f t="shared" si="1"/>
        <v>542</v>
      </c>
    </row>
    <row r="35" spans="1:16" x14ac:dyDescent="0.35">
      <c r="A35" s="52"/>
      <c r="B35" s="40">
        <v>30</v>
      </c>
      <c r="C35" s="55">
        <v>2712</v>
      </c>
      <c r="D35" s="55">
        <v>2024.0219609999999</v>
      </c>
      <c r="E35" s="40">
        <v>329.92869200000001</v>
      </c>
      <c r="F35" s="40">
        <v>534.14861099999996</v>
      </c>
      <c r="G35" s="40">
        <v>632.303586</v>
      </c>
      <c r="H35" s="56">
        <v>436.141076</v>
      </c>
      <c r="I35" s="40">
        <v>1508</v>
      </c>
      <c r="J35" s="40">
        <v>246</v>
      </c>
      <c r="K35" s="41">
        <v>41</v>
      </c>
      <c r="L35" s="53">
        <f t="shared" si="0"/>
        <v>1221</v>
      </c>
      <c r="M35" s="57">
        <v>1131</v>
      </c>
      <c r="N35" s="41">
        <v>184</v>
      </c>
      <c r="O35" s="41">
        <v>27</v>
      </c>
      <c r="P35" s="53">
        <f t="shared" si="1"/>
        <v>920</v>
      </c>
    </row>
    <row r="36" spans="1:16" x14ac:dyDescent="0.35">
      <c r="A36" s="52"/>
      <c r="B36" s="40">
        <v>31</v>
      </c>
      <c r="C36" s="55">
        <v>2106</v>
      </c>
      <c r="D36" s="55">
        <v>1460.9780599999999</v>
      </c>
      <c r="E36" s="40">
        <v>230.071414</v>
      </c>
      <c r="F36" s="40">
        <v>345.85138599999999</v>
      </c>
      <c r="G36" s="40">
        <v>212.696437</v>
      </c>
      <c r="H36" s="56">
        <v>618.85881400000005</v>
      </c>
      <c r="I36" s="40">
        <v>1304</v>
      </c>
      <c r="J36" s="40">
        <v>388</v>
      </c>
      <c r="K36" s="41">
        <v>58</v>
      </c>
      <c r="L36" s="53">
        <f t="shared" si="0"/>
        <v>858</v>
      </c>
      <c r="M36" s="57">
        <v>1027</v>
      </c>
      <c r="N36" s="41">
        <v>296</v>
      </c>
      <c r="O36" s="41">
        <v>43</v>
      </c>
      <c r="P36" s="53">
        <f t="shared" si="1"/>
        <v>688</v>
      </c>
    </row>
    <row r="37" spans="1:16" x14ac:dyDescent="0.35">
      <c r="A37" s="52"/>
      <c r="B37" s="40">
        <v>32</v>
      </c>
      <c r="C37" s="55">
        <v>1294</v>
      </c>
      <c r="D37" s="55">
        <v>1049.4684099999999</v>
      </c>
      <c r="E37" s="40">
        <v>114.83982399999999</v>
      </c>
      <c r="F37" s="40">
        <v>357.37914599999999</v>
      </c>
      <c r="G37" s="40">
        <v>122.13727900000001</v>
      </c>
      <c r="H37" s="56">
        <v>435.11217299999998</v>
      </c>
      <c r="I37" s="40">
        <v>897</v>
      </c>
      <c r="J37" s="40">
        <v>210</v>
      </c>
      <c r="K37" s="41">
        <v>36</v>
      </c>
      <c r="L37" s="53">
        <f t="shared" si="0"/>
        <v>651</v>
      </c>
      <c r="M37" s="57">
        <v>682</v>
      </c>
      <c r="N37" s="41">
        <v>164</v>
      </c>
      <c r="O37" s="41">
        <v>26</v>
      </c>
      <c r="P37" s="53">
        <f t="shared" si="1"/>
        <v>492</v>
      </c>
    </row>
    <row r="38" spans="1:16" x14ac:dyDescent="0.35">
      <c r="A38" s="52"/>
      <c r="B38" s="40">
        <v>33</v>
      </c>
      <c r="C38" s="55">
        <v>3006</v>
      </c>
      <c r="D38" s="55">
        <v>1954.3771099999999</v>
      </c>
      <c r="E38" s="40">
        <v>353.24354499999998</v>
      </c>
      <c r="F38" s="40">
        <v>795.36308899999995</v>
      </c>
      <c r="G38" s="40">
        <v>548.10899300000005</v>
      </c>
      <c r="H38" s="56">
        <v>232.661449</v>
      </c>
      <c r="I38" s="40">
        <v>1740</v>
      </c>
      <c r="J38" s="40">
        <v>287</v>
      </c>
      <c r="K38" s="41">
        <v>37</v>
      </c>
      <c r="L38" s="53">
        <f t="shared" si="0"/>
        <v>1416</v>
      </c>
      <c r="M38" s="57">
        <v>1276</v>
      </c>
      <c r="N38" s="41">
        <v>186</v>
      </c>
      <c r="O38" s="41">
        <v>34</v>
      </c>
      <c r="P38" s="53">
        <f t="shared" si="1"/>
        <v>1056</v>
      </c>
    </row>
    <row r="39" spans="1:16" x14ac:dyDescent="0.35">
      <c r="A39" s="52"/>
      <c r="B39" s="40">
        <v>34</v>
      </c>
      <c r="C39" s="55">
        <v>1502</v>
      </c>
      <c r="D39" s="55">
        <v>1242.7447460000001</v>
      </c>
      <c r="E39" s="40">
        <v>130.25975399999999</v>
      </c>
      <c r="F39" s="40">
        <v>604.72846400000003</v>
      </c>
      <c r="G39" s="40">
        <v>468.05981600000001</v>
      </c>
      <c r="H39" s="56">
        <v>22.335705000000001</v>
      </c>
      <c r="I39" s="40">
        <v>1044</v>
      </c>
      <c r="J39" s="40">
        <v>183</v>
      </c>
      <c r="K39" s="41">
        <v>25</v>
      </c>
      <c r="L39" s="53">
        <f t="shared" si="0"/>
        <v>836</v>
      </c>
      <c r="M39" s="57">
        <v>842</v>
      </c>
      <c r="N39" s="41">
        <v>141</v>
      </c>
      <c r="O39" s="41">
        <v>21</v>
      </c>
      <c r="P39" s="53">
        <f t="shared" si="1"/>
        <v>680</v>
      </c>
    </row>
    <row r="40" spans="1:16" x14ac:dyDescent="0.35">
      <c r="A40" s="52"/>
      <c r="B40" s="40">
        <v>35</v>
      </c>
      <c r="C40" s="55">
        <v>1379</v>
      </c>
      <c r="D40" s="55">
        <v>1104.30287</v>
      </c>
      <c r="E40" s="40">
        <v>216.44159300000001</v>
      </c>
      <c r="F40" s="40">
        <v>567.36408700000004</v>
      </c>
      <c r="G40" s="40">
        <v>173.252163</v>
      </c>
      <c r="H40" s="56">
        <v>94.451567999999995</v>
      </c>
      <c r="I40" s="40">
        <v>657</v>
      </c>
      <c r="J40" s="40">
        <v>102</v>
      </c>
      <c r="K40" s="41">
        <v>12</v>
      </c>
      <c r="L40" s="53">
        <f t="shared" si="0"/>
        <v>543</v>
      </c>
      <c r="M40" s="57">
        <v>558</v>
      </c>
      <c r="N40" s="41">
        <v>81</v>
      </c>
      <c r="O40" s="41">
        <v>9</v>
      </c>
      <c r="P40" s="53">
        <f t="shared" si="1"/>
        <v>468</v>
      </c>
    </row>
    <row r="41" spans="1:16" x14ac:dyDescent="0.35">
      <c r="A41" s="52"/>
      <c r="B41" s="40">
        <v>36</v>
      </c>
      <c r="C41" s="55">
        <v>644</v>
      </c>
      <c r="D41" s="55">
        <v>370.14490899999998</v>
      </c>
      <c r="E41" s="40">
        <v>23.143542</v>
      </c>
      <c r="F41" s="40">
        <v>125.506199</v>
      </c>
      <c r="G41" s="40">
        <v>191.02386200000001</v>
      </c>
      <c r="H41" s="56">
        <v>23.804637</v>
      </c>
      <c r="I41" s="40">
        <v>278</v>
      </c>
      <c r="J41" s="40">
        <v>79</v>
      </c>
      <c r="K41" s="41">
        <v>12</v>
      </c>
      <c r="L41" s="53">
        <f t="shared" si="0"/>
        <v>187</v>
      </c>
      <c r="M41" s="57">
        <v>209</v>
      </c>
      <c r="N41" s="41">
        <v>52</v>
      </c>
      <c r="O41" s="41">
        <v>11</v>
      </c>
      <c r="P41" s="53">
        <f t="shared" si="1"/>
        <v>146</v>
      </c>
    </row>
    <row r="42" spans="1:16" x14ac:dyDescent="0.35">
      <c r="A42" s="52"/>
      <c r="B42" s="40">
        <v>37</v>
      </c>
      <c r="C42" s="55">
        <v>1789</v>
      </c>
      <c r="D42" s="55">
        <v>1194.000086</v>
      </c>
      <c r="E42" s="40">
        <v>344.99999400000002</v>
      </c>
      <c r="F42" s="40">
        <v>355.00000399999999</v>
      </c>
      <c r="G42" s="40">
        <v>305.00009</v>
      </c>
      <c r="H42" s="56">
        <v>185</v>
      </c>
      <c r="I42" s="40">
        <v>848</v>
      </c>
      <c r="J42" s="40">
        <v>190</v>
      </c>
      <c r="K42" s="41">
        <v>17</v>
      </c>
      <c r="L42" s="53">
        <f t="shared" si="0"/>
        <v>641</v>
      </c>
      <c r="M42" s="57">
        <v>587</v>
      </c>
      <c r="N42" s="41">
        <v>117</v>
      </c>
      <c r="O42" s="41">
        <v>11</v>
      </c>
      <c r="P42" s="53">
        <f t="shared" si="1"/>
        <v>459</v>
      </c>
    </row>
    <row r="43" spans="1:16" x14ac:dyDescent="0.35">
      <c r="A43" s="52"/>
      <c r="B43" s="40">
        <v>38</v>
      </c>
      <c r="C43" s="55">
        <v>8</v>
      </c>
      <c r="D43" s="55">
        <v>4.0832870000000003</v>
      </c>
      <c r="E43" s="40">
        <v>2.9577740000000001</v>
      </c>
      <c r="F43" s="40">
        <v>0</v>
      </c>
      <c r="G43" s="40">
        <v>0</v>
      </c>
      <c r="H43" s="56">
        <v>1.125513</v>
      </c>
      <c r="I43" s="40">
        <v>3</v>
      </c>
      <c r="J43" s="40">
        <v>2</v>
      </c>
      <c r="K43" s="41">
        <v>0</v>
      </c>
      <c r="L43" s="53">
        <f t="shared" si="0"/>
        <v>1</v>
      </c>
      <c r="M43" s="57">
        <v>2</v>
      </c>
      <c r="N43" s="41">
        <v>1</v>
      </c>
      <c r="O43" s="41">
        <v>0</v>
      </c>
      <c r="P43" s="53">
        <f t="shared" si="1"/>
        <v>1</v>
      </c>
    </row>
    <row r="44" spans="1:16" x14ac:dyDescent="0.35">
      <c r="A44" s="52"/>
      <c r="B44" s="40">
        <v>39</v>
      </c>
      <c r="C44" s="55">
        <v>938</v>
      </c>
      <c r="D44" s="55">
        <v>684.78846099999998</v>
      </c>
      <c r="E44" s="40">
        <v>121.91185400000001</v>
      </c>
      <c r="F44" s="40">
        <v>390.49490100000003</v>
      </c>
      <c r="G44" s="40">
        <v>48.171214999999997</v>
      </c>
      <c r="H44" s="56">
        <v>112.36499999999999</v>
      </c>
      <c r="I44" s="40">
        <v>718</v>
      </c>
      <c r="J44" s="40">
        <v>123</v>
      </c>
      <c r="K44" s="41">
        <v>13</v>
      </c>
      <c r="L44" s="53">
        <f t="shared" si="0"/>
        <v>582</v>
      </c>
      <c r="M44" s="57">
        <v>608</v>
      </c>
      <c r="N44" s="41">
        <v>105</v>
      </c>
      <c r="O44" s="41">
        <v>13</v>
      </c>
      <c r="P44" s="53">
        <f t="shared" si="1"/>
        <v>490</v>
      </c>
    </row>
    <row r="45" spans="1:16" x14ac:dyDescent="0.35">
      <c r="A45" s="52"/>
      <c r="B45" s="40">
        <v>40</v>
      </c>
      <c r="C45" s="55">
        <v>1357</v>
      </c>
      <c r="D45" s="55">
        <v>955.16341599999998</v>
      </c>
      <c r="E45" s="40">
        <v>201.38658799999999</v>
      </c>
      <c r="F45" s="40">
        <v>467.41227199999997</v>
      </c>
      <c r="G45" s="40">
        <v>150.51672300000001</v>
      </c>
      <c r="H45" s="56">
        <v>132.847827</v>
      </c>
      <c r="I45" s="40">
        <v>817</v>
      </c>
      <c r="J45" s="40">
        <v>160</v>
      </c>
      <c r="K45" s="41">
        <v>16</v>
      </c>
      <c r="L45" s="53">
        <f t="shared" si="0"/>
        <v>641</v>
      </c>
      <c r="M45" s="57">
        <v>659</v>
      </c>
      <c r="N45" s="41">
        <v>122</v>
      </c>
      <c r="O45" s="41">
        <v>11</v>
      </c>
      <c r="P45" s="53">
        <f t="shared" si="1"/>
        <v>526</v>
      </c>
    </row>
    <row r="46" spans="1:16" x14ac:dyDescent="0.35">
      <c r="A46" s="52"/>
      <c r="B46" s="40">
        <v>41</v>
      </c>
      <c r="C46" s="55">
        <v>1308</v>
      </c>
      <c r="D46" s="55">
        <v>837.34061399999996</v>
      </c>
      <c r="E46" s="40">
        <v>63.489263999999999</v>
      </c>
      <c r="F46" s="40">
        <v>269.49435899999997</v>
      </c>
      <c r="G46" s="40">
        <v>88.812285000000003</v>
      </c>
      <c r="H46" s="56">
        <v>413.14469400000002</v>
      </c>
      <c r="I46" s="40">
        <v>728</v>
      </c>
      <c r="J46" s="40">
        <v>185</v>
      </c>
      <c r="K46" s="41">
        <v>12</v>
      </c>
      <c r="L46" s="53">
        <f t="shared" si="0"/>
        <v>531</v>
      </c>
      <c r="M46" s="57">
        <v>555</v>
      </c>
      <c r="N46" s="41">
        <v>134</v>
      </c>
      <c r="O46" s="41">
        <v>6</v>
      </c>
      <c r="P46" s="53">
        <f t="shared" si="1"/>
        <v>415</v>
      </c>
    </row>
    <row r="47" spans="1:16" x14ac:dyDescent="0.35">
      <c r="A47" s="52"/>
      <c r="B47" s="40">
        <v>42</v>
      </c>
      <c r="C47" s="55">
        <v>1261</v>
      </c>
      <c r="D47" s="55">
        <v>717.62176999999997</v>
      </c>
      <c r="E47" s="40">
        <v>121.91997499999999</v>
      </c>
      <c r="F47" s="40">
        <v>172.90971099999999</v>
      </c>
      <c r="G47" s="40">
        <v>137.601722</v>
      </c>
      <c r="H47" s="56">
        <v>284.39036199999998</v>
      </c>
      <c r="I47" s="40">
        <v>639</v>
      </c>
      <c r="J47" s="40">
        <v>124</v>
      </c>
      <c r="K47" s="41">
        <v>9</v>
      </c>
      <c r="L47" s="53">
        <f t="shared" si="0"/>
        <v>506</v>
      </c>
      <c r="M47" s="57">
        <v>447</v>
      </c>
      <c r="N47" s="41">
        <v>89</v>
      </c>
      <c r="O47" s="41">
        <v>8</v>
      </c>
      <c r="P47" s="53">
        <f t="shared" si="1"/>
        <v>350</v>
      </c>
    </row>
    <row r="48" spans="1:16" x14ac:dyDescent="0.35">
      <c r="A48" s="52"/>
      <c r="B48" s="40">
        <v>43</v>
      </c>
      <c r="C48" s="55">
        <v>900</v>
      </c>
      <c r="D48" s="55">
        <v>724.58547999999996</v>
      </c>
      <c r="E48" s="40">
        <v>139.39418800000001</v>
      </c>
      <c r="F48" s="40">
        <v>189.99703299999999</v>
      </c>
      <c r="G48" s="40">
        <v>213.71902900000001</v>
      </c>
      <c r="H48" s="56">
        <v>127.644096</v>
      </c>
      <c r="I48" s="40">
        <v>0</v>
      </c>
      <c r="J48" s="40">
        <v>0</v>
      </c>
      <c r="K48" s="41">
        <v>0</v>
      </c>
      <c r="L48" s="53">
        <f t="shared" si="0"/>
        <v>0</v>
      </c>
      <c r="M48" s="57">
        <v>0</v>
      </c>
      <c r="N48" s="41">
        <v>0</v>
      </c>
      <c r="O48" s="41">
        <v>0</v>
      </c>
      <c r="P48" s="53">
        <f t="shared" si="1"/>
        <v>0</v>
      </c>
    </row>
    <row r="49" spans="1:16" x14ac:dyDescent="0.35">
      <c r="A49" s="52"/>
      <c r="B49" s="40">
        <v>44</v>
      </c>
      <c r="C49" s="55">
        <v>564</v>
      </c>
      <c r="D49" s="55">
        <v>352.83143100000001</v>
      </c>
      <c r="E49" s="40">
        <v>75.468631000000002</v>
      </c>
      <c r="F49" s="40">
        <v>127.172562</v>
      </c>
      <c r="G49" s="40">
        <v>126.932908</v>
      </c>
      <c r="H49" s="56">
        <v>18.25733</v>
      </c>
      <c r="I49" s="40">
        <v>278</v>
      </c>
      <c r="J49" s="40">
        <v>72</v>
      </c>
      <c r="K49" s="41">
        <v>5</v>
      </c>
      <c r="L49" s="53">
        <f t="shared" si="0"/>
        <v>201</v>
      </c>
      <c r="M49" s="57">
        <v>193</v>
      </c>
      <c r="N49" s="41">
        <v>42</v>
      </c>
      <c r="O49" s="41">
        <v>4</v>
      </c>
      <c r="P49" s="53">
        <f t="shared" si="1"/>
        <v>147</v>
      </c>
    </row>
    <row r="50" spans="1:16" x14ac:dyDescent="0.35">
      <c r="A50" s="52"/>
      <c r="B50" s="40">
        <v>45</v>
      </c>
      <c r="C50" s="55">
        <v>1203</v>
      </c>
      <c r="D50" s="55">
        <v>640.90571399999999</v>
      </c>
      <c r="E50" s="40">
        <v>106.57605100000001</v>
      </c>
      <c r="F50" s="40">
        <v>210.82181600000001</v>
      </c>
      <c r="G50" s="40">
        <v>262.73067500000002</v>
      </c>
      <c r="H50" s="56">
        <v>34.337781</v>
      </c>
      <c r="I50" s="40">
        <v>525</v>
      </c>
      <c r="J50" s="40">
        <v>125</v>
      </c>
      <c r="K50" s="41">
        <v>14</v>
      </c>
      <c r="L50" s="53">
        <f t="shared" si="0"/>
        <v>386</v>
      </c>
      <c r="M50" s="57">
        <v>345</v>
      </c>
      <c r="N50" s="41">
        <v>83</v>
      </c>
      <c r="O50" s="41">
        <v>11</v>
      </c>
      <c r="P50" s="53">
        <f t="shared" si="1"/>
        <v>251</v>
      </c>
    </row>
    <row r="51" spans="1:16" x14ac:dyDescent="0.35">
      <c r="A51" s="52"/>
      <c r="B51" s="40">
        <v>46</v>
      </c>
      <c r="C51" s="55">
        <v>2178</v>
      </c>
      <c r="D51" s="55">
        <v>1783.609416</v>
      </c>
      <c r="E51" s="40">
        <v>185.37597500000001</v>
      </c>
      <c r="F51" s="40">
        <v>358.11664100000002</v>
      </c>
      <c r="G51" s="40">
        <v>353.28458599999999</v>
      </c>
      <c r="H51" s="56">
        <v>859.48692300000005</v>
      </c>
      <c r="I51" s="40">
        <v>1610</v>
      </c>
      <c r="J51" s="40">
        <v>366</v>
      </c>
      <c r="K51" s="41">
        <v>72</v>
      </c>
      <c r="L51" s="53">
        <f t="shared" si="0"/>
        <v>1172</v>
      </c>
      <c r="M51" s="57">
        <v>1174</v>
      </c>
      <c r="N51" s="41">
        <v>254</v>
      </c>
      <c r="O51" s="41">
        <v>57</v>
      </c>
      <c r="P51" s="53">
        <f t="shared" si="1"/>
        <v>863</v>
      </c>
    </row>
    <row r="52" spans="1:16" x14ac:dyDescent="0.35">
      <c r="A52" s="52"/>
      <c r="B52" s="40">
        <v>47</v>
      </c>
      <c r="C52" s="55">
        <v>2140</v>
      </c>
      <c r="D52" s="55">
        <v>1417.1682659999999</v>
      </c>
      <c r="E52" s="40">
        <v>244.531373</v>
      </c>
      <c r="F52" s="40">
        <v>532.82774800000004</v>
      </c>
      <c r="G52" s="40">
        <v>528.06651299999999</v>
      </c>
      <c r="H52" s="56">
        <v>71.742670000000004</v>
      </c>
      <c r="I52" s="40">
        <v>1101</v>
      </c>
      <c r="J52" s="40">
        <v>198</v>
      </c>
      <c r="K52" s="41">
        <v>12</v>
      </c>
      <c r="L52" s="53">
        <f t="shared" si="0"/>
        <v>891</v>
      </c>
      <c r="M52" s="57">
        <v>788</v>
      </c>
      <c r="N52" s="41">
        <v>144</v>
      </c>
      <c r="O52" s="41">
        <v>8</v>
      </c>
      <c r="P52" s="53">
        <f t="shared" si="1"/>
        <v>636</v>
      </c>
    </row>
    <row r="53" spans="1:16" x14ac:dyDescent="0.35">
      <c r="A53" s="52"/>
      <c r="B53" s="40">
        <v>48</v>
      </c>
      <c r="C53" s="55">
        <v>2165</v>
      </c>
      <c r="D53" s="55">
        <v>1268.9499920000001</v>
      </c>
      <c r="E53" s="40">
        <v>205.28050400000001</v>
      </c>
      <c r="F53" s="40">
        <v>398.672102</v>
      </c>
      <c r="G53" s="40">
        <v>491.24587100000002</v>
      </c>
      <c r="H53" s="56">
        <v>121.85758199999999</v>
      </c>
      <c r="I53" s="40">
        <v>982</v>
      </c>
      <c r="J53" s="40">
        <v>193</v>
      </c>
      <c r="K53" s="41">
        <v>14</v>
      </c>
      <c r="L53" s="53">
        <f t="shared" si="0"/>
        <v>775</v>
      </c>
      <c r="M53" s="57">
        <v>676</v>
      </c>
      <c r="N53" s="41">
        <v>119</v>
      </c>
      <c r="O53" s="41">
        <v>12</v>
      </c>
      <c r="P53" s="53">
        <f t="shared" si="1"/>
        <v>545</v>
      </c>
    </row>
    <row r="54" spans="1:16" x14ac:dyDescent="0.35">
      <c r="A54" s="52"/>
      <c r="B54" s="40">
        <v>49</v>
      </c>
      <c r="C54" s="55">
        <v>2304</v>
      </c>
      <c r="D54" s="55">
        <v>1420.7763210000001</v>
      </c>
      <c r="E54" s="40">
        <v>442.44806799999998</v>
      </c>
      <c r="F54" s="40">
        <v>555.99491399999999</v>
      </c>
      <c r="G54" s="40">
        <v>275.35422799999998</v>
      </c>
      <c r="H54" s="56">
        <v>106.97910899999999</v>
      </c>
      <c r="I54" s="40">
        <v>1033</v>
      </c>
      <c r="J54" s="40">
        <v>268</v>
      </c>
      <c r="K54" s="41">
        <v>21</v>
      </c>
      <c r="L54" s="53">
        <f t="shared" si="0"/>
        <v>744</v>
      </c>
      <c r="M54" s="57">
        <v>705</v>
      </c>
      <c r="N54" s="41">
        <v>188</v>
      </c>
      <c r="O54" s="41">
        <v>12</v>
      </c>
      <c r="P54" s="53">
        <f t="shared" si="1"/>
        <v>505</v>
      </c>
    </row>
    <row r="55" spans="1:16" x14ac:dyDescent="0.35">
      <c r="A55" s="52"/>
      <c r="B55" s="40">
        <v>50</v>
      </c>
      <c r="C55" s="55">
        <v>1258</v>
      </c>
      <c r="D55" s="55">
        <v>779.99958700000002</v>
      </c>
      <c r="E55" s="40">
        <v>100.000001</v>
      </c>
      <c r="F55" s="40">
        <v>234.999898</v>
      </c>
      <c r="G55" s="40">
        <v>110.000001</v>
      </c>
      <c r="H55" s="56">
        <v>294.99969099999998</v>
      </c>
      <c r="I55" s="40">
        <v>709</v>
      </c>
      <c r="J55" s="40">
        <v>143</v>
      </c>
      <c r="K55" s="41">
        <v>15</v>
      </c>
      <c r="L55" s="53">
        <f t="shared" si="0"/>
        <v>551</v>
      </c>
      <c r="M55" s="57">
        <v>510</v>
      </c>
      <c r="N55" s="41">
        <v>102</v>
      </c>
      <c r="O55" s="41">
        <v>12</v>
      </c>
      <c r="P55" s="53">
        <f t="shared" si="1"/>
        <v>396</v>
      </c>
    </row>
    <row r="56" spans="1:16" x14ac:dyDescent="0.35">
      <c r="A56" s="52"/>
      <c r="B56" s="40">
        <v>51</v>
      </c>
      <c r="C56" s="55">
        <v>1039</v>
      </c>
      <c r="D56" s="55">
        <v>833.44152199999996</v>
      </c>
      <c r="E56" s="40">
        <v>68.637073000000001</v>
      </c>
      <c r="F56" s="40">
        <v>226.76357100000001</v>
      </c>
      <c r="G56" s="40">
        <v>163.916158</v>
      </c>
      <c r="H56" s="56">
        <v>361.42241300000001</v>
      </c>
      <c r="I56" s="40">
        <v>866</v>
      </c>
      <c r="J56" s="40">
        <v>225</v>
      </c>
      <c r="K56" s="41">
        <v>44</v>
      </c>
      <c r="L56" s="53">
        <f t="shared" si="0"/>
        <v>597</v>
      </c>
      <c r="M56" s="57">
        <v>665</v>
      </c>
      <c r="N56" s="41">
        <v>176</v>
      </c>
      <c r="O56" s="41">
        <v>35</v>
      </c>
      <c r="P56" s="53">
        <f t="shared" si="1"/>
        <v>454</v>
      </c>
    </row>
    <row r="57" spans="1:16" x14ac:dyDescent="0.35">
      <c r="A57" s="52"/>
      <c r="B57" s="40">
        <v>52</v>
      </c>
      <c r="C57" s="55">
        <v>909</v>
      </c>
      <c r="D57" s="55">
        <v>574.54350399999998</v>
      </c>
      <c r="E57" s="40">
        <v>99.476950000000002</v>
      </c>
      <c r="F57" s="40">
        <v>138.94237000000001</v>
      </c>
      <c r="G57" s="40">
        <v>70.237146999999993</v>
      </c>
      <c r="H57" s="56">
        <v>265.88703900000002</v>
      </c>
      <c r="I57" s="40">
        <v>555</v>
      </c>
      <c r="J57" s="40">
        <v>68</v>
      </c>
      <c r="K57" s="41">
        <v>42</v>
      </c>
      <c r="L57" s="53">
        <f t="shared" si="0"/>
        <v>445</v>
      </c>
      <c r="M57" s="57">
        <v>457</v>
      </c>
      <c r="N57" s="41">
        <v>55</v>
      </c>
      <c r="O57" s="41">
        <v>30</v>
      </c>
      <c r="P57" s="53">
        <f t="shared" si="1"/>
        <v>372</v>
      </c>
    </row>
    <row r="58" spans="1:16" x14ac:dyDescent="0.35">
      <c r="A58" s="52"/>
      <c r="B58" s="40">
        <v>53</v>
      </c>
      <c r="C58" s="55">
        <v>2435</v>
      </c>
      <c r="D58" s="55">
        <v>1465.173479</v>
      </c>
      <c r="E58" s="40">
        <v>131.180002</v>
      </c>
      <c r="F58" s="40">
        <v>381.21589299999999</v>
      </c>
      <c r="G58" s="40">
        <v>756.22471800000005</v>
      </c>
      <c r="H58" s="56">
        <v>193.33208200000001</v>
      </c>
      <c r="I58" s="40">
        <v>1280</v>
      </c>
      <c r="J58" s="40">
        <v>182</v>
      </c>
      <c r="K58" s="41">
        <v>27</v>
      </c>
      <c r="L58" s="53">
        <f t="shared" si="0"/>
        <v>1071</v>
      </c>
      <c r="M58" s="57">
        <v>823</v>
      </c>
      <c r="N58" s="41">
        <v>125</v>
      </c>
      <c r="O58" s="41">
        <v>21</v>
      </c>
      <c r="P58" s="53">
        <f t="shared" si="1"/>
        <v>677</v>
      </c>
    </row>
    <row r="59" spans="1:16" x14ac:dyDescent="0.35">
      <c r="A59" s="52"/>
      <c r="B59" s="40">
        <v>54</v>
      </c>
      <c r="C59" s="55">
        <v>1722</v>
      </c>
      <c r="D59" s="55">
        <v>1187.814901</v>
      </c>
      <c r="E59" s="40">
        <v>141.76881599999999</v>
      </c>
      <c r="F59" s="40">
        <v>642.34657900000002</v>
      </c>
      <c r="G59" s="40">
        <v>234.01548600000001</v>
      </c>
      <c r="H59" s="56">
        <v>169.528178</v>
      </c>
      <c r="I59" s="40">
        <v>1006</v>
      </c>
      <c r="J59" s="40">
        <v>148</v>
      </c>
      <c r="K59" s="41">
        <v>6</v>
      </c>
      <c r="L59" s="53">
        <f t="shared" si="0"/>
        <v>852</v>
      </c>
      <c r="M59" s="57">
        <v>730</v>
      </c>
      <c r="N59" s="41">
        <v>97</v>
      </c>
      <c r="O59" s="41">
        <v>4</v>
      </c>
      <c r="P59" s="53">
        <f t="shared" si="1"/>
        <v>629</v>
      </c>
    </row>
    <row r="60" spans="1:16" x14ac:dyDescent="0.35">
      <c r="A60" s="52"/>
      <c r="B60" s="40">
        <v>55</v>
      </c>
      <c r="C60" s="55">
        <v>1355</v>
      </c>
      <c r="D60" s="55">
        <v>884.22370599999999</v>
      </c>
      <c r="E60" s="40">
        <v>302.55203599999999</v>
      </c>
      <c r="F60" s="40">
        <v>224.00520800000001</v>
      </c>
      <c r="G60" s="40">
        <v>119.64567099999999</v>
      </c>
      <c r="H60" s="56">
        <v>238.020793</v>
      </c>
      <c r="I60" s="40">
        <v>629</v>
      </c>
      <c r="J60" s="40">
        <v>160</v>
      </c>
      <c r="K60" s="41">
        <v>7</v>
      </c>
      <c r="L60" s="53">
        <f t="shared" si="0"/>
        <v>462</v>
      </c>
      <c r="M60" s="57">
        <v>455</v>
      </c>
      <c r="N60" s="41">
        <v>111</v>
      </c>
      <c r="O60" s="41">
        <v>6</v>
      </c>
      <c r="P60" s="53">
        <f t="shared" si="1"/>
        <v>338</v>
      </c>
    </row>
    <row r="61" spans="1:16" x14ac:dyDescent="0.35">
      <c r="A61" s="52"/>
      <c r="B61" s="40">
        <v>56</v>
      </c>
      <c r="C61" s="55">
        <v>2298</v>
      </c>
      <c r="D61" s="55">
        <v>1445.000323</v>
      </c>
      <c r="E61" s="40">
        <v>260.00010300000002</v>
      </c>
      <c r="F61" s="40">
        <v>620.00031999999999</v>
      </c>
      <c r="G61" s="40">
        <v>379.99991499999999</v>
      </c>
      <c r="H61" s="56">
        <v>140.000001</v>
      </c>
      <c r="I61" s="40">
        <v>1251</v>
      </c>
      <c r="J61" s="40">
        <v>342</v>
      </c>
      <c r="K61" s="41">
        <v>34</v>
      </c>
      <c r="L61" s="53">
        <f t="shared" si="0"/>
        <v>875</v>
      </c>
      <c r="M61" s="57">
        <v>886</v>
      </c>
      <c r="N61" s="41">
        <v>243</v>
      </c>
      <c r="O61" s="41">
        <v>21</v>
      </c>
      <c r="P61" s="53">
        <f t="shared" si="1"/>
        <v>622</v>
      </c>
    </row>
    <row r="62" spans="1:16" x14ac:dyDescent="0.35">
      <c r="A62" s="52"/>
      <c r="B62" s="40">
        <v>57</v>
      </c>
      <c r="C62" s="55">
        <v>1424</v>
      </c>
      <c r="D62" s="55">
        <v>1049.664554</v>
      </c>
      <c r="E62" s="40">
        <v>186.39194900000001</v>
      </c>
      <c r="F62" s="40">
        <v>397.52113400000002</v>
      </c>
      <c r="G62" s="40">
        <v>292.01908200000003</v>
      </c>
      <c r="H62" s="56">
        <v>171.57853800000001</v>
      </c>
      <c r="I62" s="40">
        <v>767</v>
      </c>
      <c r="J62" s="40">
        <v>211</v>
      </c>
      <c r="K62" s="41">
        <v>13</v>
      </c>
      <c r="L62" s="53">
        <f t="shared" si="0"/>
        <v>543</v>
      </c>
      <c r="M62" s="57">
        <v>565</v>
      </c>
      <c r="N62" s="41">
        <v>146</v>
      </c>
      <c r="O62" s="41">
        <v>11</v>
      </c>
      <c r="P62" s="53">
        <f t="shared" si="1"/>
        <v>408</v>
      </c>
    </row>
    <row r="63" spans="1:16" x14ac:dyDescent="0.35">
      <c r="A63" s="52"/>
      <c r="B63" s="40">
        <v>58</v>
      </c>
      <c r="C63" s="55">
        <v>1135</v>
      </c>
      <c r="D63" s="55">
        <v>958.33559200000002</v>
      </c>
      <c r="E63" s="40">
        <v>118.608065</v>
      </c>
      <c r="F63" s="40">
        <v>587.47898199999997</v>
      </c>
      <c r="G63" s="40">
        <v>111.980915</v>
      </c>
      <c r="H63" s="56">
        <v>138.42146299999999</v>
      </c>
      <c r="I63" s="40">
        <v>731</v>
      </c>
      <c r="J63" s="40">
        <v>157</v>
      </c>
      <c r="K63" s="41">
        <v>11</v>
      </c>
      <c r="L63" s="53">
        <f t="shared" si="0"/>
        <v>563</v>
      </c>
      <c r="M63" s="57">
        <v>591</v>
      </c>
      <c r="N63" s="41">
        <v>121</v>
      </c>
      <c r="O63" s="41">
        <v>8</v>
      </c>
      <c r="P63" s="53">
        <f t="shared" si="1"/>
        <v>462</v>
      </c>
    </row>
    <row r="64" spans="1:16" x14ac:dyDescent="0.35">
      <c r="A64" s="52"/>
      <c r="B64" s="40">
        <v>59</v>
      </c>
      <c r="C64" s="55">
        <v>1570</v>
      </c>
      <c r="D64" s="55">
        <v>1083.4014589999999</v>
      </c>
      <c r="E64" s="40">
        <v>60.058838000000002</v>
      </c>
      <c r="F64" s="40">
        <v>336.79583700000001</v>
      </c>
      <c r="G64" s="40">
        <v>261.85036700000001</v>
      </c>
      <c r="H64" s="56">
        <v>416.02975500000002</v>
      </c>
      <c r="I64" s="40">
        <v>1000</v>
      </c>
      <c r="J64" s="40">
        <v>244</v>
      </c>
      <c r="K64" s="41">
        <v>37</v>
      </c>
      <c r="L64" s="53">
        <f t="shared" si="0"/>
        <v>719</v>
      </c>
      <c r="M64" s="57">
        <v>713</v>
      </c>
      <c r="N64" s="41">
        <v>173</v>
      </c>
      <c r="O64" s="41">
        <v>28</v>
      </c>
      <c r="P64" s="53">
        <f t="shared" si="1"/>
        <v>512</v>
      </c>
    </row>
    <row r="65" spans="1:16" x14ac:dyDescent="0.35">
      <c r="A65" s="52"/>
      <c r="B65" s="40">
        <v>60</v>
      </c>
      <c r="C65" s="55">
        <v>1694</v>
      </c>
      <c r="D65" s="55">
        <v>910.42546000000004</v>
      </c>
      <c r="E65" s="40">
        <v>379.17277200000001</v>
      </c>
      <c r="F65" s="40">
        <v>326.041336</v>
      </c>
      <c r="G65" s="40">
        <v>136.093219</v>
      </c>
      <c r="H65" s="56">
        <v>33.377113999999999</v>
      </c>
      <c r="I65" s="40">
        <v>834</v>
      </c>
      <c r="J65" s="40">
        <v>149</v>
      </c>
      <c r="K65" s="41">
        <v>19</v>
      </c>
      <c r="L65" s="53">
        <f t="shared" si="0"/>
        <v>666</v>
      </c>
      <c r="M65" s="57">
        <v>586</v>
      </c>
      <c r="N65" s="41">
        <v>88</v>
      </c>
      <c r="O65" s="41">
        <v>16</v>
      </c>
      <c r="P65" s="53">
        <f t="shared" si="1"/>
        <v>482</v>
      </c>
    </row>
    <row r="66" spans="1:16" x14ac:dyDescent="0.35">
      <c r="A66" s="52"/>
      <c r="B66" s="40">
        <v>61</v>
      </c>
      <c r="C66" s="55">
        <v>2074</v>
      </c>
      <c r="D66" s="55">
        <v>1231.7914760000001</v>
      </c>
      <c r="E66" s="40">
        <v>401.281699</v>
      </c>
      <c r="F66" s="40">
        <v>365.40295700000001</v>
      </c>
      <c r="G66" s="40">
        <v>333.10504400000002</v>
      </c>
      <c r="H66" s="56">
        <v>62.923335000000002</v>
      </c>
      <c r="I66" s="40">
        <v>1028</v>
      </c>
      <c r="J66" s="40">
        <v>270</v>
      </c>
      <c r="K66" s="41">
        <v>21</v>
      </c>
      <c r="L66" s="53">
        <f t="shared" si="0"/>
        <v>737</v>
      </c>
      <c r="M66" s="57">
        <v>757</v>
      </c>
      <c r="N66" s="41">
        <v>184</v>
      </c>
      <c r="O66" s="41">
        <v>14</v>
      </c>
      <c r="P66" s="53">
        <f t="shared" si="1"/>
        <v>559</v>
      </c>
    </row>
    <row r="67" spans="1:16" x14ac:dyDescent="0.35">
      <c r="A67" s="52"/>
      <c r="B67" s="40">
        <v>62</v>
      </c>
      <c r="C67" s="55">
        <v>1331</v>
      </c>
      <c r="D67" s="55">
        <v>957.93870100000004</v>
      </c>
      <c r="E67" s="40">
        <v>114.16839400000001</v>
      </c>
      <c r="F67" s="40">
        <v>620.83027500000003</v>
      </c>
      <c r="G67" s="40">
        <v>24.866879000000001</v>
      </c>
      <c r="H67" s="56">
        <v>178.17106799999999</v>
      </c>
      <c r="I67" s="40">
        <v>861</v>
      </c>
      <c r="J67" s="40">
        <v>185</v>
      </c>
      <c r="K67" s="41">
        <v>19</v>
      </c>
      <c r="L67" s="53">
        <f t="shared" si="0"/>
        <v>657</v>
      </c>
      <c r="M67" s="57">
        <v>681</v>
      </c>
      <c r="N67" s="41">
        <v>143</v>
      </c>
      <c r="O67" s="41">
        <v>16</v>
      </c>
      <c r="P67" s="53">
        <f t="shared" si="1"/>
        <v>522</v>
      </c>
    </row>
    <row r="68" spans="1:16" x14ac:dyDescent="0.35">
      <c r="A68" s="52"/>
      <c r="B68" s="40">
        <v>63</v>
      </c>
      <c r="C68" s="55">
        <v>932</v>
      </c>
      <c r="D68" s="55">
        <v>614.43543399999999</v>
      </c>
      <c r="E68" s="40">
        <v>66.704620000000006</v>
      </c>
      <c r="F68" s="40">
        <v>359.29962399999999</v>
      </c>
      <c r="G68" s="40">
        <v>27.837783999999999</v>
      </c>
      <c r="H68" s="56">
        <v>116.49548799999999</v>
      </c>
      <c r="I68" s="40">
        <v>547</v>
      </c>
      <c r="J68" s="40">
        <v>107</v>
      </c>
      <c r="K68" s="41">
        <v>8</v>
      </c>
      <c r="L68" s="53">
        <f t="shared" si="0"/>
        <v>432</v>
      </c>
      <c r="M68" s="57">
        <v>429</v>
      </c>
      <c r="N68" s="41">
        <v>80</v>
      </c>
      <c r="O68" s="41">
        <v>8</v>
      </c>
      <c r="P68" s="53">
        <f t="shared" si="1"/>
        <v>341</v>
      </c>
    </row>
    <row r="69" spans="1:16" x14ac:dyDescent="0.35">
      <c r="A69" s="52"/>
      <c r="B69" s="40">
        <v>64</v>
      </c>
      <c r="C69" s="55">
        <v>1509</v>
      </c>
      <c r="D69" s="55">
        <v>953.36536799999999</v>
      </c>
      <c r="E69" s="40">
        <v>249.68099000000001</v>
      </c>
      <c r="F69" s="40">
        <v>447.107125</v>
      </c>
      <c r="G69" s="40">
        <v>143.92519999999999</v>
      </c>
      <c r="H69" s="56">
        <v>81.388889000000006</v>
      </c>
      <c r="I69" s="40">
        <v>879</v>
      </c>
      <c r="J69" s="40">
        <v>220</v>
      </c>
      <c r="K69" s="41">
        <v>11</v>
      </c>
      <c r="L69" s="53">
        <f t="shared" si="0"/>
        <v>648</v>
      </c>
      <c r="M69" s="57">
        <v>657</v>
      </c>
      <c r="N69" s="41">
        <v>149</v>
      </c>
      <c r="O69" s="41">
        <v>9</v>
      </c>
      <c r="P69" s="53">
        <f t="shared" si="1"/>
        <v>499</v>
      </c>
    </row>
    <row r="70" spans="1:16" x14ac:dyDescent="0.35">
      <c r="A70" s="52"/>
      <c r="B70" s="40">
        <v>65</v>
      </c>
      <c r="C70" s="55">
        <v>1717</v>
      </c>
      <c r="D70" s="55">
        <v>1362.0522719999999</v>
      </c>
      <c r="E70" s="40">
        <v>426.767</v>
      </c>
      <c r="F70" s="40">
        <v>391.89004199999999</v>
      </c>
      <c r="G70" s="40">
        <v>135.83946</v>
      </c>
      <c r="H70" s="56">
        <v>368.60839099999998</v>
      </c>
      <c r="I70" s="40">
        <v>1161</v>
      </c>
      <c r="J70" s="40">
        <v>237</v>
      </c>
      <c r="K70" s="41">
        <v>30</v>
      </c>
      <c r="L70" s="53">
        <f t="shared" si="0"/>
        <v>894</v>
      </c>
      <c r="M70" s="57">
        <v>924</v>
      </c>
      <c r="N70" s="41">
        <v>178</v>
      </c>
      <c r="O70" s="41">
        <v>21</v>
      </c>
      <c r="P70" s="53">
        <f t="shared" si="1"/>
        <v>725</v>
      </c>
    </row>
    <row r="71" spans="1:16" x14ac:dyDescent="0.35">
      <c r="A71" s="52"/>
      <c r="B71" s="40">
        <v>66</v>
      </c>
      <c r="C71" s="55">
        <v>1067</v>
      </c>
      <c r="D71" s="55">
        <v>589.77763500000003</v>
      </c>
      <c r="E71" s="40">
        <v>53.124732999999999</v>
      </c>
      <c r="F71" s="40">
        <v>178.62122500000001</v>
      </c>
      <c r="G71" s="40">
        <v>125.08016000000001</v>
      </c>
      <c r="H71" s="56">
        <v>219.739397</v>
      </c>
      <c r="I71" s="40">
        <v>739</v>
      </c>
      <c r="J71" s="40">
        <v>170</v>
      </c>
      <c r="K71" s="41">
        <v>62</v>
      </c>
      <c r="L71" s="53">
        <f t="shared" ref="L71:L86" si="2">I71-J71-K71</f>
        <v>507</v>
      </c>
      <c r="M71" s="57">
        <v>594</v>
      </c>
      <c r="N71" s="41">
        <v>135</v>
      </c>
      <c r="O71" s="41">
        <v>50</v>
      </c>
      <c r="P71" s="53">
        <f t="shared" si="1"/>
        <v>409</v>
      </c>
    </row>
    <row r="72" spans="1:16" x14ac:dyDescent="0.35">
      <c r="A72" s="52"/>
      <c r="B72" s="40">
        <v>67</v>
      </c>
      <c r="C72" s="55">
        <v>1559</v>
      </c>
      <c r="D72" s="55">
        <v>1347.9480020000001</v>
      </c>
      <c r="E72" s="40">
        <v>293.23307699999998</v>
      </c>
      <c r="F72" s="40">
        <v>343.10995500000001</v>
      </c>
      <c r="G72" s="40">
        <v>199.16074599999999</v>
      </c>
      <c r="H72" s="56">
        <v>441.391594</v>
      </c>
      <c r="I72" s="40">
        <v>1111</v>
      </c>
      <c r="J72" s="40">
        <v>268</v>
      </c>
      <c r="K72" s="41">
        <v>19</v>
      </c>
      <c r="L72" s="53">
        <f t="shared" si="2"/>
        <v>824</v>
      </c>
      <c r="M72" s="57">
        <v>886</v>
      </c>
      <c r="N72" s="41">
        <v>210</v>
      </c>
      <c r="O72" s="41">
        <v>14</v>
      </c>
      <c r="P72" s="53">
        <f t="shared" si="1"/>
        <v>662</v>
      </c>
    </row>
    <row r="73" spans="1:16" x14ac:dyDescent="0.35">
      <c r="A73" s="52"/>
      <c r="B73" s="40">
        <v>68</v>
      </c>
      <c r="C73" s="55">
        <v>1013</v>
      </c>
      <c r="D73" s="55">
        <v>609.00040200000001</v>
      </c>
      <c r="E73" s="40">
        <v>270.00029999999998</v>
      </c>
      <c r="F73" s="40">
        <v>295.000092</v>
      </c>
      <c r="G73" s="40">
        <v>30</v>
      </c>
      <c r="H73" s="56">
        <v>10</v>
      </c>
      <c r="I73" s="40">
        <v>552</v>
      </c>
      <c r="J73" s="40">
        <v>185</v>
      </c>
      <c r="K73" s="41">
        <v>6</v>
      </c>
      <c r="L73" s="53">
        <f t="shared" si="2"/>
        <v>361</v>
      </c>
      <c r="M73" s="57">
        <v>369</v>
      </c>
      <c r="N73" s="41">
        <v>122</v>
      </c>
      <c r="O73" s="41">
        <v>5</v>
      </c>
      <c r="P73" s="53">
        <f t="shared" si="1"/>
        <v>242</v>
      </c>
    </row>
    <row r="74" spans="1:16" x14ac:dyDescent="0.35">
      <c r="A74" s="52"/>
      <c r="B74" s="40">
        <v>69</v>
      </c>
      <c r="C74" s="55">
        <v>586</v>
      </c>
      <c r="D74" s="55">
        <v>372.028954</v>
      </c>
      <c r="E74" s="40">
        <v>86.934689000000006</v>
      </c>
      <c r="F74" s="40">
        <v>74.005426</v>
      </c>
      <c r="G74" s="40">
        <v>149.80484200000001</v>
      </c>
      <c r="H74" s="56">
        <v>58.471501000000004</v>
      </c>
      <c r="I74" s="40">
        <v>274</v>
      </c>
      <c r="J74" s="40">
        <v>99</v>
      </c>
      <c r="K74" s="41">
        <v>3</v>
      </c>
      <c r="L74" s="53">
        <f t="shared" si="2"/>
        <v>172</v>
      </c>
      <c r="M74" s="57">
        <v>181</v>
      </c>
      <c r="N74" s="41">
        <v>63</v>
      </c>
      <c r="O74" s="41">
        <v>3</v>
      </c>
      <c r="P74" s="53">
        <f t="shared" si="1"/>
        <v>115</v>
      </c>
    </row>
    <row r="75" spans="1:16" x14ac:dyDescent="0.35">
      <c r="A75" s="52"/>
      <c r="B75" s="40">
        <v>70</v>
      </c>
      <c r="C75" s="55">
        <v>166</v>
      </c>
      <c r="D75" s="55">
        <v>76.090159</v>
      </c>
      <c r="E75" s="40">
        <v>11.425295999999999</v>
      </c>
      <c r="F75" s="40">
        <v>25.497275999999999</v>
      </c>
      <c r="G75" s="40">
        <v>5.1704420000000004</v>
      </c>
      <c r="H75" s="56">
        <v>33.997143999999999</v>
      </c>
      <c r="I75" s="40">
        <v>76</v>
      </c>
      <c r="J75" s="40">
        <v>15</v>
      </c>
      <c r="K75" s="41">
        <v>12</v>
      </c>
      <c r="L75" s="53">
        <f t="shared" si="2"/>
        <v>49</v>
      </c>
      <c r="M75" s="57">
        <v>68</v>
      </c>
      <c r="N75" s="41">
        <v>13</v>
      </c>
      <c r="O75" s="41">
        <v>11</v>
      </c>
      <c r="P75" s="53">
        <f t="shared" si="1"/>
        <v>44</v>
      </c>
    </row>
    <row r="76" spans="1:16" x14ac:dyDescent="0.35">
      <c r="A76" s="52"/>
      <c r="B76" s="40">
        <v>71</v>
      </c>
      <c r="C76" s="55">
        <v>2816</v>
      </c>
      <c r="D76" s="55">
        <v>1669.325184</v>
      </c>
      <c r="E76" s="40">
        <v>503.98104799999999</v>
      </c>
      <c r="F76" s="40">
        <v>492.942792</v>
      </c>
      <c r="G76" s="40">
        <v>481.56101699999999</v>
      </c>
      <c r="H76" s="56">
        <v>178.65284800000001</v>
      </c>
      <c r="I76" s="40">
        <v>1190</v>
      </c>
      <c r="J76" s="40">
        <v>363</v>
      </c>
      <c r="K76" s="41">
        <v>20</v>
      </c>
      <c r="L76" s="53">
        <f t="shared" si="2"/>
        <v>807</v>
      </c>
      <c r="M76" s="57">
        <v>800</v>
      </c>
      <c r="N76" s="41">
        <v>236</v>
      </c>
      <c r="O76" s="41">
        <v>15</v>
      </c>
      <c r="P76" s="53">
        <f t="shared" si="1"/>
        <v>549</v>
      </c>
    </row>
    <row r="77" spans="1:16" x14ac:dyDescent="0.35">
      <c r="A77" s="52"/>
      <c r="B77" s="40">
        <v>72</v>
      </c>
      <c r="C77" s="55">
        <v>2067</v>
      </c>
      <c r="D77" s="55">
        <v>1183.4342240000001</v>
      </c>
      <c r="E77" s="40">
        <v>499.07942400000002</v>
      </c>
      <c r="F77" s="40">
        <v>321.38295099999999</v>
      </c>
      <c r="G77" s="40">
        <v>237.068476</v>
      </c>
      <c r="H77" s="56">
        <v>111.61764599999999</v>
      </c>
      <c r="I77" s="40">
        <v>981</v>
      </c>
      <c r="J77" s="40">
        <v>364</v>
      </c>
      <c r="K77" s="41">
        <v>15</v>
      </c>
      <c r="L77" s="53">
        <f t="shared" si="2"/>
        <v>602</v>
      </c>
      <c r="M77" s="57">
        <v>681</v>
      </c>
      <c r="N77" s="41">
        <v>249</v>
      </c>
      <c r="O77" s="41">
        <v>6</v>
      </c>
      <c r="P77" s="53">
        <f t="shared" si="1"/>
        <v>426</v>
      </c>
    </row>
    <row r="78" spans="1:16" x14ac:dyDescent="0.35">
      <c r="A78" s="52"/>
      <c r="B78" s="40">
        <v>73</v>
      </c>
      <c r="C78" s="55">
        <v>1227</v>
      </c>
      <c r="D78" s="55">
        <v>854.89009999999996</v>
      </c>
      <c r="E78" s="40">
        <v>69.948751999999999</v>
      </c>
      <c r="F78" s="40">
        <v>283.58743700000002</v>
      </c>
      <c r="G78" s="40">
        <v>202.13421099999999</v>
      </c>
      <c r="H78" s="56">
        <v>299.219697</v>
      </c>
      <c r="I78" s="40">
        <v>879</v>
      </c>
      <c r="J78" s="40">
        <v>192</v>
      </c>
      <c r="K78" s="41">
        <v>34</v>
      </c>
      <c r="L78" s="53">
        <f t="shared" si="2"/>
        <v>653</v>
      </c>
      <c r="M78" s="57">
        <v>711</v>
      </c>
      <c r="N78" s="41">
        <v>148</v>
      </c>
      <c r="O78" s="41">
        <v>28</v>
      </c>
      <c r="P78" s="53">
        <f t="shared" si="1"/>
        <v>535</v>
      </c>
    </row>
    <row r="79" spans="1:16" x14ac:dyDescent="0.35">
      <c r="A79" s="52"/>
      <c r="B79" s="40">
        <v>74</v>
      </c>
      <c r="C79" s="55">
        <v>3781</v>
      </c>
      <c r="D79" s="55">
        <v>2536.540133</v>
      </c>
      <c r="E79" s="40">
        <v>436.37964899999997</v>
      </c>
      <c r="F79" s="40">
        <v>763.185114</v>
      </c>
      <c r="G79" s="40">
        <v>999.592446</v>
      </c>
      <c r="H79" s="56">
        <v>303.38291199999998</v>
      </c>
      <c r="I79" s="40">
        <v>1685</v>
      </c>
      <c r="J79" s="40">
        <v>238</v>
      </c>
      <c r="K79" s="41">
        <v>39</v>
      </c>
      <c r="L79" s="53">
        <f t="shared" si="2"/>
        <v>1408</v>
      </c>
      <c r="M79" s="57">
        <v>1211</v>
      </c>
      <c r="N79" s="41">
        <v>156</v>
      </c>
      <c r="O79" s="41">
        <v>31</v>
      </c>
      <c r="P79" s="53">
        <f t="shared" si="1"/>
        <v>1024</v>
      </c>
    </row>
    <row r="80" spans="1:16" x14ac:dyDescent="0.35">
      <c r="A80" s="52"/>
      <c r="B80" s="40">
        <v>75</v>
      </c>
      <c r="C80" s="55">
        <v>1926</v>
      </c>
      <c r="D80" s="55">
        <v>1525.1505500000001</v>
      </c>
      <c r="E80" s="40">
        <v>388.47098499999998</v>
      </c>
      <c r="F80" s="40">
        <v>199.335555</v>
      </c>
      <c r="G80" s="40">
        <v>601.64819699999998</v>
      </c>
      <c r="H80" s="56">
        <v>230.69578100000001</v>
      </c>
      <c r="I80" s="40">
        <v>1067</v>
      </c>
      <c r="J80" s="40">
        <v>278</v>
      </c>
      <c r="K80" s="41">
        <v>29</v>
      </c>
      <c r="L80" s="53">
        <f t="shared" si="2"/>
        <v>760</v>
      </c>
      <c r="M80" s="57">
        <v>772</v>
      </c>
      <c r="N80" s="41">
        <v>188</v>
      </c>
      <c r="O80" s="41">
        <v>22</v>
      </c>
      <c r="P80" s="53">
        <f t="shared" si="1"/>
        <v>562</v>
      </c>
    </row>
    <row r="81" spans="1:16" x14ac:dyDescent="0.35">
      <c r="A81" s="52"/>
      <c r="B81" s="40">
        <v>76</v>
      </c>
      <c r="C81" s="55">
        <v>1444</v>
      </c>
      <c r="D81" s="55">
        <v>1211.145775</v>
      </c>
      <c r="E81" s="40">
        <v>165.655326</v>
      </c>
      <c r="F81" s="40">
        <v>293.18888399999997</v>
      </c>
      <c r="G81" s="40">
        <v>183.48704699999999</v>
      </c>
      <c r="H81" s="56">
        <v>564.55360299999995</v>
      </c>
      <c r="I81" s="40">
        <v>1068</v>
      </c>
      <c r="J81" s="40">
        <v>277</v>
      </c>
      <c r="K81" s="41">
        <v>39</v>
      </c>
      <c r="L81" s="53">
        <f t="shared" si="2"/>
        <v>752</v>
      </c>
      <c r="M81" s="57">
        <v>818</v>
      </c>
      <c r="N81" s="41">
        <v>221</v>
      </c>
      <c r="O81" s="41">
        <v>26</v>
      </c>
      <c r="P81" s="53">
        <f t="shared" si="1"/>
        <v>571</v>
      </c>
    </row>
    <row r="82" spans="1:16" x14ac:dyDescent="0.35">
      <c r="A82" s="52"/>
      <c r="B82" s="40">
        <v>77</v>
      </c>
      <c r="C82" s="55">
        <v>1127</v>
      </c>
      <c r="D82" s="55">
        <v>758.38980400000003</v>
      </c>
      <c r="E82" s="40">
        <v>42.368459999999999</v>
      </c>
      <c r="F82" s="40">
        <v>291.220461</v>
      </c>
      <c r="G82" s="40">
        <v>137.125922</v>
      </c>
      <c r="H82" s="56">
        <v>287.67495200000002</v>
      </c>
      <c r="I82" s="40">
        <v>877</v>
      </c>
      <c r="J82" s="40">
        <v>180</v>
      </c>
      <c r="K82" s="41">
        <v>37</v>
      </c>
      <c r="L82" s="53">
        <f t="shared" si="2"/>
        <v>660</v>
      </c>
      <c r="M82" s="57">
        <v>728</v>
      </c>
      <c r="N82" s="41">
        <v>141</v>
      </c>
      <c r="O82" s="41">
        <v>26</v>
      </c>
      <c r="P82" s="53">
        <f t="shared" si="1"/>
        <v>561</v>
      </c>
    </row>
    <row r="83" spans="1:16" x14ac:dyDescent="0.35">
      <c r="A83" s="52"/>
      <c r="B83" s="40">
        <v>78</v>
      </c>
      <c r="C83" s="55">
        <v>417</v>
      </c>
      <c r="D83" s="55">
        <v>378.373423</v>
      </c>
      <c r="E83" s="40">
        <v>29.450202999999998</v>
      </c>
      <c r="F83" s="40">
        <v>167.89513700000001</v>
      </c>
      <c r="G83" s="40">
        <v>21.915939000000002</v>
      </c>
      <c r="H83" s="56">
        <v>158.506011</v>
      </c>
      <c r="I83" s="40">
        <v>311</v>
      </c>
      <c r="J83" s="40">
        <v>87</v>
      </c>
      <c r="K83" s="41">
        <v>9</v>
      </c>
      <c r="L83" s="53">
        <f t="shared" si="2"/>
        <v>215</v>
      </c>
      <c r="M83" s="57">
        <v>253</v>
      </c>
      <c r="N83" s="41">
        <v>72</v>
      </c>
      <c r="O83" s="41">
        <v>9</v>
      </c>
      <c r="P83" s="53">
        <f t="shared" si="1"/>
        <v>172</v>
      </c>
    </row>
    <row r="84" spans="1:16" x14ac:dyDescent="0.35">
      <c r="A84" s="52"/>
      <c r="B84" s="40">
        <v>79</v>
      </c>
      <c r="C84" s="55">
        <v>1007</v>
      </c>
      <c r="D84" s="55">
        <v>853.32537000000002</v>
      </c>
      <c r="E84" s="40">
        <v>125.169462</v>
      </c>
      <c r="F84" s="40">
        <v>242.332673</v>
      </c>
      <c r="G84" s="40">
        <v>230.16468599999999</v>
      </c>
      <c r="H84" s="56">
        <v>220.525544</v>
      </c>
      <c r="I84" s="40">
        <v>663</v>
      </c>
      <c r="J84" s="40">
        <v>167</v>
      </c>
      <c r="K84" s="41">
        <v>29</v>
      </c>
      <c r="L84" s="53">
        <f t="shared" si="2"/>
        <v>467</v>
      </c>
      <c r="M84" s="57">
        <v>547</v>
      </c>
      <c r="N84" s="41">
        <v>140</v>
      </c>
      <c r="O84" s="41">
        <v>24</v>
      </c>
      <c r="P84" s="53">
        <f t="shared" si="1"/>
        <v>383</v>
      </c>
    </row>
    <row r="85" spans="1:16" x14ac:dyDescent="0.35">
      <c r="A85" s="52"/>
      <c r="B85" s="40">
        <v>80</v>
      </c>
      <c r="C85" s="55">
        <v>1659</v>
      </c>
      <c r="D85" s="55">
        <v>1371.200574</v>
      </c>
      <c r="E85" s="40">
        <v>102.16279400000001</v>
      </c>
      <c r="F85" s="40">
        <v>555.19241</v>
      </c>
      <c r="G85" s="40">
        <v>225.73997700000001</v>
      </c>
      <c r="H85" s="56">
        <v>488.10538300000002</v>
      </c>
      <c r="I85" s="40">
        <v>1182</v>
      </c>
      <c r="J85" s="40">
        <v>192</v>
      </c>
      <c r="K85" s="41">
        <v>45</v>
      </c>
      <c r="L85" s="53">
        <f t="shared" si="2"/>
        <v>945</v>
      </c>
      <c r="M85" s="57">
        <v>967</v>
      </c>
      <c r="N85" s="41">
        <v>146</v>
      </c>
      <c r="O85" s="41">
        <v>36</v>
      </c>
      <c r="P85" s="53">
        <f t="shared" si="1"/>
        <v>785</v>
      </c>
    </row>
    <row r="86" spans="1:16" x14ac:dyDescent="0.35">
      <c r="A86" s="54"/>
      <c r="B86" s="40">
        <v>81</v>
      </c>
      <c r="C86" s="55">
        <v>873</v>
      </c>
      <c r="D86" s="55">
        <v>680.00007600000004</v>
      </c>
      <c r="E86" s="40">
        <v>59.999997999999998</v>
      </c>
      <c r="F86" s="40">
        <v>345.00008300000002</v>
      </c>
      <c r="G86" s="40">
        <v>144.99999700000001</v>
      </c>
      <c r="H86" s="56">
        <v>100</v>
      </c>
      <c r="I86" s="40">
        <v>713</v>
      </c>
      <c r="J86" s="40">
        <v>119</v>
      </c>
      <c r="K86" s="41">
        <v>35</v>
      </c>
      <c r="L86" s="53">
        <f t="shared" si="2"/>
        <v>559</v>
      </c>
      <c r="M86" s="57">
        <v>599</v>
      </c>
      <c r="N86" s="41">
        <v>100</v>
      </c>
      <c r="O86" s="41">
        <v>29</v>
      </c>
      <c r="P86" s="53">
        <f t="shared" ref="P86" si="3">M86-N86-O86</f>
        <v>470</v>
      </c>
    </row>
    <row r="88" spans="1:16" x14ac:dyDescent="0.35">
      <c r="B88" s="41"/>
      <c r="C88" s="41">
        <f t="shared" ref="C88:P88" si="4">SUM(C6:C87)</f>
        <v>126494</v>
      </c>
      <c r="D88" s="41">
        <f t="shared" si="4"/>
        <v>85441.482266000035</v>
      </c>
      <c r="E88" s="41">
        <f t="shared" si="4"/>
        <v>15612.49516</v>
      </c>
      <c r="F88" s="41">
        <f t="shared" si="4"/>
        <v>26151.259558999987</v>
      </c>
      <c r="G88" s="41">
        <f t="shared" si="4"/>
        <v>19502.136729999991</v>
      </c>
      <c r="H88" s="41">
        <f t="shared" si="4"/>
        <v>22169.710197000004</v>
      </c>
      <c r="I88" s="41">
        <f t="shared" si="4"/>
        <v>71308</v>
      </c>
      <c r="J88" s="41">
        <f t="shared" si="4"/>
        <v>17249</v>
      </c>
      <c r="K88" s="41">
        <f t="shared" si="4"/>
        <v>2284</v>
      </c>
      <c r="L88" s="41">
        <f t="shared" si="4"/>
        <v>51775</v>
      </c>
      <c r="M88" s="41">
        <f t="shared" si="4"/>
        <v>53539</v>
      </c>
      <c r="N88" s="41">
        <f t="shared" si="4"/>
        <v>12513</v>
      </c>
      <c r="O88" s="41">
        <f t="shared" si="4"/>
        <v>1742</v>
      </c>
      <c r="P88" s="41">
        <f t="shared" si="4"/>
        <v>39284</v>
      </c>
    </row>
  </sheetData>
  <sheetProtection sheet="1" selectLockedCells="1"/>
  <protectedRanges>
    <protectedRange sqref="A6:A86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zoomScaleNormal="100" workbookViewId="0">
      <selection activeCell="A3" sqref="A3:F4"/>
    </sheetView>
  </sheetViews>
  <sheetFormatPr defaultColWidth="9.140625" defaultRowHeight="13.15" x14ac:dyDescent="0.4"/>
  <cols>
    <col min="1" max="1" width="11.5703125" style="46" customWidth="1"/>
    <col min="2" max="2" width="13.640625" style="46" customWidth="1"/>
    <col min="3" max="3" width="7.140625" style="46" customWidth="1"/>
    <col min="4" max="5" width="7.140625" style="46" bestFit="1" customWidth="1"/>
    <col min="6" max="8" width="7.140625" style="46" customWidth="1"/>
    <col min="9" max="9" width="13.42578125" style="46" bestFit="1" customWidth="1"/>
    <col min="10" max="10" width="9" style="46" customWidth="1"/>
    <col min="11" max="11" width="8" style="46" customWidth="1"/>
    <col min="12" max="12" width="8" style="46" bestFit="1" customWidth="1"/>
    <col min="13" max="16" width="8" style="46" customWidth="1"/>
    <col min="17" max="17" width="13.140625" style="46" customWidth="1"/>
    <col min="18" max="19" width="8" style="46" bestFit="1" customWidth="1"/>
    <col min="20" max="20" width="8" style="46" customWidth="1"/>
    <col min="21" max="21" width="10.140625" style="46" bestFit="1" customWidth="1"/>
    <col min="22" max="22" width="6.42578125" style="46" bestFit="1" customWidth="1"/>
    <col min="23" max="23" width="9.140625" style="46" bestFit="1" customWidth="1"/>
    <col min="24" max="24" width="7.42578125" style="46" bestFit="1" customWidth="1"/>
    <col min="25" max="25" width="6.85546875" style="46" bestFit="1" customWidth="1"/>
    <col min="26" max="26" width="5.42578125" style="46" bestFit="1" customWidth="1"/>
    <col min="27" max="16384" width="9.140625" style="46"/>
  </cols>
  <sheetData>
    <row r="1" spans="1:20" s="49" customFormat="1" ht="14.25" x14ac:dyDescent="0.45">
      <c r="A1" s="48" t="s">
        <v>36</v>
      </c>
      <c r="B1" s="48"/>
      <c r="G1" s="50"/>
      <c r="H1" s="50" t="s">
        <v>37</v>
      </c>
      <c r="I1" s="67">
        <f>J8/6</f>
        <v>21082.333333333332</v>
      </c>
    </row>
    <row r="2" spans="1:20" s="49" customFormat="1" ht="14.25" x14ac:dyDescent="0.45">
      <c r="A2" s="48" t="s">
        <v>55</v>
      </c>
      <c r="B2" s="48"/>
    </row>
    <row r="3" spans="1:20" s="49" customFormat="1" ht="14.25" x14ac:dyDescent="0.45">
      <c r="A3" s="78" t="s">
        <v>38</v>
      </c>
      <c r="B3" s="78"/>
      <c r="C3" s="78"/>
      <c r="D3" s="78"/>
      <c r="E3" s="78"/>
      <c r="F3" s="78"/>
    </row>
    <row r="4" spans="1:20" s="49" customFormat="1" ht="14.25" x14ac:dyDescent="0.45">
      <c r="A4" s="78"/>
      <c r="B4" s="78"/>
      <c r="C4" s="78"/>
      <c r="D4" s="78"/>
      <c r="E4" s="78"/>
      <c r="F4" s="78"/>
    </row>
    <row r="5" spans="1:20" ht="13.5" thickBot="1" x14ac:dyDescent="0.45">
      <c r="A5" s="47"/>
      <c r="B5" s="47"/>
      <c r="C5" s="47"/>
      <c r="D5" s="47"/>
      <c r="E5" s="47"/>
      <c r="F5" s="47"/>
      <c r="G5" s="47"/>
      <c r="H5" s="47"/>
    </row>
    <row r="6" spans="1:20" ht="13.5" thickBot="1" x14ac:dyDescent="0.45">
      <c r="C6" s="83" t="s">
        <v>39</v>
      </c>
      <c r="D6" s="84"/>
      <c r="E6" s="84"/>
      <c r="F6" s="84"/>
      <c r="G6" s="84"/>
      <c r="H6" s="84"/>
      <c r="I6" s="84"/>
      <c r="J6" s="85"/>
      <c r="K6" s="83" t="s">
        <v>40</v>
      </c>
      <c r="L6" s="84"/>
      <c r="M6" s="84"/>
      <c r="N6" s="84"/>
      <c r="O6" s="84"/>
      <c r="P6" s="84"/>
      <c r="Q6" s="84"/>
      <c r="R6" s="85"/>
    </row>
    <row r="7" spans="1:20" ht="13.5" thickBot="1" x14ac:dyDescent="0.45">
      <c r="A7" s="6" t="s">
        <v>42</v>
      </c>
      <c r="B7" s="6" t="s">
        <v>43</v>
      </c>
      <c r="C7" s="28">
        <v>1</v>
      </c>
      <c r="D7" s="29">
        <v>2</v>
      </c>
      <c r="E7" s="29">
        <v>3</v>
      </c>
      <c r="F7" s="29">
        <v>4</v>
      </c>
      <c r="G7" s="68">
        <v>5</v>
      </c>
      <c r="H7" s="68">
        <v>6</v>
      </c>
      <c r="I7" s="30" t="s">
        <v>41</v>
      </c>
      <c r="J7" s="30" t="s">
        <v>0</v>
      </c>
      <c r="K7" s="28">
        <f>C7</f>
        <v>1</v>
      </c>
      <c r="L7" s="29">
        <f>D7</f>
        <v>2</v>
      </c>
      <c r="M7" s="29">
        <f>E7</f>
        <v>3</v>
      </c>
      <c r="N7" s="29">
        <f>F7</f>
        <v>4</v>
      </c>
      <c r="O7" s="68">
        <v>5</v>
      </c>
      <c r="P7" s="68">
        <v>6</v>
      </c>
      <c r="Q7" s="30" t="s">
        <v>41</v>
      </c>
      <c r="R7" s="30" t="s">
        <v>0</v>
      </c>
    </row>
    <row r="8" spans="1:20" ht="12.75" customHeight="1" x14ac:dyDescent="0.4">
      <c r="A8" s="86" t="s">
        <v>26</v>
      </c>
      <c r="B8" s="31" t="s">
        <v>44</v>
      </c>
      <c r="C8" s="8">
        <f>SUMIF(asignación!$A$6:$A$86,"=1",asignación!$C$6:$C$86)</f>
        <v>0</v>
      </c>
      <c r="D8" s="9">
        <f>SUMIF(asignación!$A$6:$A$86,"=2",asignación!$C$6:$C$86)</f>
        <v>0</v>
      </c>
      <c r="E8" s="9">
        <f>SUMIF(asignación!$A$6:$A$86,"=3",asignación!$C$6:$C$86)</f>
        <v>0</v>
      </c>
      <c r="F8" s="9">
        <f>SUMIF(asignación!$A$6:$A$86,"=4",asignación!$C$6:$C$86)</f>
        <v>0</v>
      </c>
      <c r="G8" s="9">
        <f>SUMIF(asignación!$A$6:$A$86,"=5",asignación!$C$6:$C$86)</f>
        <v>0</v>
      </c>
      <c r="H8" s="9">
        <f>SUMIF(asignación!$A$6:$A$86,"=6",asignación!$C$6:$C$86)</f>
        <v>0</v>
      </c>
      <c r="I8" s="10">
        <f>J8-SUM(C8:H8)</f>
        <v>126494</v>
      </c>
      <c r="J8" s="10">
        <f>asignación!C88</f>
        <v>126494</v>
      </c>
      <c r="K8" s="11"/>
      <c r="L8" s="12"/>
      <c r="M8" s="12"/>
      <c r="N8" s="12"/>
      <c r="O8" s="12"/>
      <c r="P8" s="12"/>
      <c r="Q8" s="43"/>
      <c r="R8" s="13"/>
      <c r="T8" s="7"/>
    </row>
    <row r="9" spans="1:20" ht="26.65" thickBot="1" x14ac:dyDescent="0.45">
      <c r="A9" s="87"/>
      <c r="B9" s="32" t="s">
        <v>45</v>
      </c>
      <c r="C9" s="14">
        <f t="shared" ref="C9:H9" si="0">C8-$I$1</f>
        <v>-21082.333333333332</v>
      </c>
      <c r="D9" s="15">
        <f t="shared" si="0"/>
        <v>-21082.333333333332</v>
      </c>
      <c r="E9" s="15">
        <f t="shared" si="0"/>
        <v>-21082.333333333332</v>
      </c>
      <c r="F9" s="15">
        <f t="shared" si="0"/>
        <v>-21082.333333333332</v>
      </c>
      <c r="G9" s="15">
        <f t="shared" si="0"/>
        <v>-21082.333333333332</v>
      </c>
      <c r="H9" s="15">
        <f t="shared" si="0"/>
        <v>-21082.333333333332</v>
      </c>
      <c r="I9" s="16"/>
      <c r="J9" s="16">
        <f>MAX(C9:H9)-MIN(C9:H9)</f>
        <v>0</v>
      </c>
      <c r="K9" s="65">
        <f t="shared" ref="K9:P9" si="1">C9/$I$1</f>
        <v>-1</v>
      </c>
      <c r="L9" s="66">
        <f t="shared" si="1"/>
        <v>-1</v>
      </c>
      <c r="M9" s="66">
        <f t="shared" si="1"/>
        <v>-1</v>
      </c>
      <c r="N9" s="66">
        <f t="shared" si="1"/>
        <v>-1</v>
      </c>
      <c r="O9" s="66">
        <f t="shared" si="1"/>
        <v>-1</v>
      </c>
      <c r="P9" s="66">
        <f t="shared" si="1"/>
        <v>-1</v>
      </c>
      <c r="Q9" s="44"/>
      <c r="R9" s="27">
        <f>J9/$I$1</f>
        <v>0</v>
      </c>
      <c r="T9" s="7"/>
    </row>
    <row r="10" spans="1:20" ht="13.25" customHeight="1" x14ac:dyDescent="0.4">
      <c r="A10" s="80" t="s">
        <v>27</v>
      </c>
      <c r="B10" s="31" t="s">
        <v>46</v>
      </c>
      <c r="C10" s="8">
        <f>SUMIF(asignación!$A$6:$A$86,"=1",asignación!$D$6:$D$86)</f>
        <v>0</v>
      </c>
      <c r="D10" s="9">
        <f>SUMIF(asignación!$A$6:$A$86,"=2",asignación!$D$6:$D$86)</f>
        <v>0</v>
      </c>
      <c r="E10" s="9">
        <f>SUMIF(asignación!$A$6:$A$86,"=3",asignación!$D$6:$D$86)</f>
        <v>0</v>
      </c>
      <c r="F10" s="9">
        <f>SUMIF(asignación!$A$6:$A$86,"=4",asignación!$D$6:$D$86)</f>
        <v>0</v>
      </c>
      <c r="G10" s="9">
        <f>SUMIF(asignación!$A$6:$A$86,"=5",asignación!$D$6:$D$86)</f>
        <v>0</v>
      </c>
      <c r="H10" s="9">
        <f>SUMIF(asignación!$A$6:$A$86,"=6",asignación!$D$6:$D$86)</f>
        <v>0</v>
      </c>
      <c r="I10" s="10">
        <f t="shared" ref="I10:I22" si="2">J10-SUM(C10:H10)</f>
        <v>85441.482266000035</v>
      </c>
      <c r="J10" s="10">
        <v>85441.482266000035</v>
      </c>
      <c r="K10" s="11"/>
      <c r="L10" s="12"/>
      <c r="M10" s="12"/>
      <c r="N10" s="12"/>
      <c r="O10" s="12"/>
      <c r="P10" s="12"/>
      <c r="Q10" s="45"/>
      <c r="R10" s="26"/>
      <c r="T10" s="7"/>
    </row>
    <row r="11" spans="1:20" x14ac:dyDescent="0.4">
      <c r="A11" s="81"/>
      <c r="B11" s="33" t="s">
        <v>47</v>
      </c>
      <c r="C11" s="14">
        <f>SUMIF(asignación!$A$6:$A$86,"=1",asignación!$E$6:$E$86)</f>
        <v>0</v>
      </c>
      <c r="D11" s="15">
        <f>SUMIF(asignación!$A$6:$A$86,"=2",asignación!$E$6:$E$86)</f>
        <v>0</v>
      </c>
      <c r="E11" s="15">
        <f>SUMIF(asignación!$A$6:$A$86,"=3",asignación!$E$6:$E$86)</f>
        <v>0</v>
      </c>
      <c r="F11" s="15">
        <f>SUMIF(asignación!$A$6:$A$86,"=4",asignación!$E$6:$E$86)</f>
        <v>0</v>
      </c>
      <c r="G11" s="15">
        <f>SUMIF(asignación!$A$6:$A$86,"=5",asignación!$E$6:$E$86)</f>
        <v>0</v>
      </c>
      <c r="H11" s="15">
        <f>SUMIF(asignación!$A$6:$A$86,"=6",asignación!$E$6:$E$86)</f>
        <v>0</v>
      </c>
      <c r="I11" s="16">
        <f t="shared" si="2"/>
        <v>15612.49516</v>
      </c>
      <c r="J11" s="16">
        <v>15612.49516</v>
      </c>
      <c r="K11" s="17" t="e">
        <f t="shared" ref="K11:O14" si="3">C11/C$10</f>
        <v>#DIV/0!</v>
      </c>
      <c r="L11" s="18" t="e">
        <f t="shared" si="3"/>
        <v>#DIV/0!</v>
      </c>
      <c r="M11" s="18" t="e">
        <f t="shared" si="3"/>
        <v>#DIV/0!</v>
      </c>
      <c r="N11" s="18" t="e">
        <f t="shared" si="3"/>
        <v>#DIV/0!</v>
      </c>
      <c r="O11" s="18" t="e">
        <f t="shared" si="3"/>
        <v>#DIV/0!</v>
      </c>
      <c r="P11" s="18" t="e">
        <f t="shared" ref="P11:P14" si="4">H11/H$10</f>
        <v>#DIV/0!</v>
      </c>
      <c r="Q11" s="44">
        <f>IF(I11&gt;0,I11/I$8,"")</f>
        <v>0.12342478821129857</v>
      </c>
      <c r="R11" s="19">
        <f>J11/J$10</f>
        <v>0.1827273444460446</v>
      </c>
      <c r="T11" s="7"/>
    </row>
    <row r="12" spans="1:20" x14ac:dyDescent="0.4">
      <c r="A12" s="81"/>
      <c r="B12" s="33" t="s">
        <v>48</v>
      </c>
      <c r="C12" s="14">
        <f>SUMIF(asignación!$A$6:$A$86,"=1",asignación!$F$6:$F$86)</f>
        <v>0</v>
      </c>
      <c r="D12" s="15">
        <f>SUMIF(asignación!$A$6:$A$86,"=2",asignación!$F$6:$F$86)</f>
        <v>0</v>
      </c>
      <c r="E12" s="15">
        <f>SUMIF(asignación!$A$6:$A$86,"=3",asignación!$F$6:$F$86)</f>
        <v>0</v>
      </c>
      <c r="F12" s="15">
        <f>SUMIF(asignación!$A$6:$A$86,"=4",asignación!$F$6:$F$86)</f>
        <v>0</v>
      </c>
      <c r="G12" s="15">
        <f>SUMIF(asignación!$A$6:$A$86,"=5",asignación!$F$6:$F$86)</f>
        <v>0</v>
      </c>
      <c r="H12" s="15">
        <f>SUMIF(asignación!$A$6:$A$86,"=6",asignación!$F$6:$F$86)</f>
        <v>0</v>
      </c>
      <c r="I12" s="16">
        <f t="shared" si="2"/>
        <v>26151.259558999987</v>
      </c>
      <c r="J12" s="16">
        <v>26151.259558999987</v>
      </c>
      <c r="K12" s="17" t="e">
        <f t="shared" si="3"/>
        <v>#DIV/0!</v>
      </c>
      <c r="L12" s="18" t="e">
        <f t="shared" si="3"/>
        <v>#DIV/0!</v>
      </c>
      <c r="M12" s="18" t="e">
        <f t="shared" si="3"/>
        <v>#DIV/0!</v>
      </c>
      <c r="N12" s="18" t="e">
        <f t="shared" si="3"/>
        <v>#DIV/0!</v>
      </c>
      <c r="O12" s="18" t="e">
        <f t="shared" si="3"/>
        <v>#DIV/0!</v>
      </c>
      <c r="P12" s="18" t="e">
        <f t="shared" si="4"/>
        <v>#DIV/0!</v>
      </c>
      <c r="Q12" s="44">
        <f>IF(I12&gt;0,I12/I$8,"")</f>
        <v>0.20673913038563083</v>
      </c>
      <c r="R12" s="19">
        <f>J12/J$10</f>
        <v>0.30607216618251987</v>
      </c>
      <c r="T12" s="7"/>
    </row>
    <row r="13" spans="1:20" x14ac:dyDescent="0.4">
      <c r="A13" s="81"/>
      <c r="B13" s="33" t="s">
        <v>49</v>
      </c>
      <c r="C13" s="14">
        <f>SUMIF(asignación!$A$6:$A$86,"=1",asignación!$G$6:$G$86)</f>
        <v>0</v>
      </c>
      <c r="D13" s="15">
        <f>SUMIF(asignación!$A$6:$A$86,"=2",asignación!$G$6:$G$86)</f>
        <v>0</v>
      </c>
      <c r="E13" s="15">
        <f>SUMIF(asignación!$A$6:$A$86,"=3",asignación!$G$6:$G$86)</f>
        <v>0</v>
      </c>
      <c r="F13" s="15">
        <f>SUMIF(asignación!$A$6:$A$86,"=4",asignación!$G$6:$G$86)</f>
        <v>0</v>
      </c>
      <c r="G13" s="15">
        <f>SUMIF(asignación!$A$6:$A$86,"=5",asignación!$G$6:$G$86)</f>
        <v>0</v>
      </c>
      <c r="H13" s="15">
        <f>SUMIF(asignación!$A$6:$A$86,"=6",asignación!$G$6:$G$86)</f>
        <v>0</v>
      </c>
      <c r="I13" s="16">
        <f t="shared" si="2"/>
        <v>19502.136729999991</v>
      </c>
      <c r="J13" s="16">
        <v>19502.136729999991</v>
      </c>
      <c r="K13" s="17" t="e">
        <f t="shared" si="3"/>
        <v>#DIV/0!</v>
      </c>
      <c r="L13" s="18" t="e">
        <f t="shared" si="3"/>
        <v>#DIV/0!</v>
      </c>
      <c r="M13" s="18" t="e">
        <f t="shared" si="3"/>
        <v>#DIV/0!</v>
      </c>
      <c r="N13" s="18" t="e">
        <f t="shared" si="3"/>
        <v>#DIV/0!</v>
      </c>
      <c r="O13" s="18" t="e">
        <f t="shared" si="3"/>
        <v>#DIV/0!</v>
      </c>
      <c r="P13" s="18" t="e">
        <f t="shared" si="4"/>
        <v>#DIV/0!</v>
      </c>
      <c r="Q13" s="44">
        <f>IF(I13&gt;0,I13/I$8,"")</f>
        <v>0.15417440139453248</v>
      </c>
      <c r="R13" s="19">
        <f>J13/J$10</f>
        <v>0.2282513857763506</v>
      </c>
      <c r="T13" s="7"/>
    </row>
    <row r="14" spans="1:20" ht="13.5" thickBot="1" x14ac:dyDescent="0.45">
      <c r="A14" s="81"/>
      <c r="B14" s="70" t="s">
        <v>32</v>
      </c>
      <c r="C14" s="14">
        <f>SUMIF(asignación!$A$6:$A$86,"=1",asignación!$H$6:$H$86)</f>
        <v>0</v>
      </c>
      <c r="D14" s="15">
        <f>SUMIF(asignación!$A$6:$A$86,"=2",asignación!$H$6:$H$86)</f>
        <v>0</v>
      </c>
      <c r="E14" s="15">
        <f>SUMIF(asignación!$A$6:$A$86,"=3",asignación!$H$6:$H$86)</f>
        <v>0</v>
      </c>
      <c r="F14" s="15">
        <f>SUMIF(asignación!$A$6:$A$86,"=4",asignación!$H$6:$H$86)</f>
        <v>0</v>
      </c>
      <c r="G14" s="15">
        <f>SUMIF(asignación!$A$6:$A$86,"=5",asignación!$H$6:$H$86)</f>
        <v>0</v>
      </c>
      <c r="H14" s="15">
        <f>SUMIF(asignación!$A$6:$A$86,"=6",asignación!$H$6:$H$86)</f>
        <v>0</v>
      </c>
      <c r="I14" s="16">
        <f t="shared" si="2"/>
        <v>22169.710197000004</v>
      </c>
      <c r="J14" s="16">
        <v>22169.710197000004</v>
      </c>
      <c r="K14" s="17" t="e">
        <f t="shared" si="3"/>
        <v>#DIV/0!</v>
      </c>
      <c r="L14" s="18" t="e">
        <f t="shared" si="3"/>
        <v>#DIV/0!</v>
      </c>
      <c r="M14" s="18" t="e">
        <f t="shared" si="3"/>
        <v>#DIV/0!</v>
      </c>
      <c r="N14" s="18" t="e">
        <f t="shared" si="3"/>
        <v>#DIV/0!</v>
      </c>
      <c r="O14" s="18" t="e">
        <f t="shared" si="3"/>
        <v>#DIV/0!</v>
      </c>
      <c r="P14" s="18" t="e">
        <f t="shared" si="4"/>
        <v>#DIV/0!</v>
      </c>
      <c r="Q14" s="35">
        <f>IF(I14&gt;0,I14/I$8,"")</f>
        <v>0.17526293892990974</v>
      </c>
      <c r="R14" s="19">
        <f>J14/J$10</f>
        <v>0.25947244370106226</v>
      </c>
      <c r="T14" s="7"/>
    </row>
    <row r="15" spans="1:20" ht="13.25" customHeight="1" x14ac:dyDescent="0.4">
      <c r="A15" s="80" t="s">
        <v>50</v>
      </c>
      <c r="B15" s="31" t="s">
        <v>0</v>
      </c>
      <c r="C15" s="8">
        <f>SUMIF(asignación!$A$6:$A$86,"=1",asignación!$I$6:$I$86)</f>
        <v>0</v>
      </c>
      <c r="D15" s="9">
        <f>SUMIF(asignación!$A$6:$A$86,"=2",asignación!$I$6:$I$86)</f>
        <v>0</v>
      </c>
      <c r="E15" s="9">
        <f>SUMIF(asignación!$A$6:$A$86,"=3",asignación!$I$6:$I$86)</f>
        <v>0</v>
      </c>
      <c r="F15" s="9">
        <f>SUMIF(asignación!$A$6:$A$86,"=4",asignación!$I$6:$I$86)</f>
        <v>0</v>
      </c>
      <c r="G15" s="9">
        <f>SUMIF(asignación!$A$6:$A$86,"=5",asignación!$I$6:$I$86)</f>
        <v>0</v>
      </c>
      <c r="H15" s="9">
        <f>SUMIF(asignación!$A$6:$A$86,"=6",asignación!$I$6:$I$86)</f>
        <v>0</v>
      </c>
      <c r="I15" s="10">
        <f t="shared" si="2"/>
        <v>71308</v>
      </c>
      <c r="J15" s="10">
        <v>71308</v>
      </c>
      <c r="K15" s="11"/>
      <c r="L15" s="12"/>
      <c r="M15" s="12"/>
      <c r="N15" s="12"/>
      <c r="O15" s="12"/>
      <c r="P15" s="12"/>
      <c r="Q15" s="44"/>
      <c r="R15" s="26"/>
      <c r="T15" s="7"/>
    </row>
    <row r="16" spans="1:20" x14ac:dyDescent="0.4">
      <c r="A16" s="81"/>
      <c r="B16" s="33" t="s">
        <v>2</v>
      </c>
      <c r="C16" s="14">
        <f>SUMIF(asignación!$A$6:$A$86,"=1",asignación!$J$6:$J$86)</f>
        <v>0</v>
      </c>
      <c r="D16" s="15">
        <f>SUMIF(asignación!$A$6:$A$86,"=2",asignación!$J$6:$J$86)</f>
        <v>0</v>
      </c>
      <c r="E16" s="15">
        <f>SUMIF(asignación!$A$6:$A$86,"=3",asignación!$J$6:$J$86)</f>
        <v>0</v>
      </c>
      <c r="F16" s="15">
        <f>SUMIF(asignación!$A$6:$A$86,"=4",asignación!$J$6:$J$86)</f>
        <v>0</v>
      </c>
      <c r="G16" s="15">
        <f>SUMIF(asignación!$A$6:$A$86,"=5",asignación!$J$6:$J$86)</f>
        <v>0</v>
      </c>
      <c r="H16" s="15">
        <f>SUMIF(asignación!$A$6:$A$86,"=6",asignación!$J$6:$J$86)</f>
        <v>0</v>
      </c>
      <c r="I16" s="16">
        <f t="shared" si="2"/>
        <v>17249</v>
      </c>
      <c r="J16" s="16">
        <v>17249</v>
      </c>
      <c r="K16" s="17" t="e">
        <f t="shared" ref="K16:O18" si="5">C16/C$15</f>
        <v>#DIV/0!</v>
      </c>
      <c r="L16" s="18" t="e">
        <f t="shared" si="5"/>
        <v>#DIV/0!</v>
      </c>
      <c r="M16" s="18" t="e">
        <f t="shared" si="5"/>
        <v>#DIV/0!</v>
      </c>
      <c r="N16" s="18" t="e">
        <f t="shared" si="5"/>
        <v>#DIV/0!</v>
      </c>
      <c r="O16" s="18" t="e">
        <f t="shared" si="5"/>
        <v>#DIV/0!</v>
      </c>
      <c r="P16" s="18" t="e">
        <f t="shared" ref="P16:P18" si="6">H16/H$15</f>
        <v>#DIV/0!</v>
      </c>
      <c r="Q16" s="44">
        <f>IF(I16&gt;0,I16/I$8,"")</f>
        <v>0.13636219899758092</v>
      </c>
      <c r="R16" s="19">
        <f>J16/J$15</f>
        <v>0.24189431760812252</v>
      </c>
      <c r="T16" s="7"/>
    </row>
    <row r="17" spans="1:22" x14ac:dyDescent="0.4">
      <c r="A17" s="81"/>
      <c r="B17" s="71" t="s">
        <v>32</v>
      </c>
      <c r="C17" s="14">
        <f>SUMIF(asignación!$A$6:$A$86,"=1",asignación!$K$6:$K$86)</f>
        <v>0</v>
      </c>
      <c r="D17" s="15">
        <f>SUMIF(asignación!$A$6:$A$86,"=2",asignación!$K$6:$K$86)</f>
        <v>0</v>
      </c>
      <c r="E17" s="15">
        <f>SUMIF(asignación!$A$6:$A$86,"=3",asignación!$K$6:$K$86)</f>
        <v>0</v>
      </c>
      <c r="F17" s="15">
        <f>SUMIF(asignación!$A$6:$A$86,"=4",asignación!$K$6:$K$86)</f>
        <v>0</v>
      </c>
      <c r="G17" s="15">
        <f>SUMIF(asignación!$A$6:$A$86,"=5",asignación!$K$6:$K$86)</f>
        <v>0</v>
      </c>
      <c r="H17" s="15">
        <f>SUMIF(asignación!$A$6:$A$86,"=6",asignación!$K$6:$K$86)</f>
        <v>0</v>
      </c>
      <c r="I17" s="16">
        <f t="shared" si="2"/>
        <v>2284</v>
      </c>
      <c r="J17" s="16">
        <v>2284</v>
      </c>
      <c r="K17" s="17" t="e">
        <f t="shared" si="5"/>
        <v>#DIV/0!</v>
      </c>
      <c r="L17" s="18" t="e">
        <f t="shared" si="5"/>
        <v>#DIV/0!</v>
      </c>
      <c r="M17" s="18" t="e">
        <f t="shared" si="5"/>
        <v>#DIV/0!</v>
      </c>
      <c r="N17" s="18" t="e">
        <f t="shared" si="5"/>
        <v>#DIV/0!</v>
      </c>
      <c r="O17" s="18" t="e">
        <f t="shared" si="5"/>
        <v>#DIV/0!</v>
      </c>
      <c r="P17" s="18" t="e">
        <f t="shared" si="6"/>
        <v>#DIV/0!</v>
      </c>
      <c r="Q17" s="44">
        <f>IF(I17&gt;0,I17/I$8,"")</f>
        <v>1.8056192388571791E-2</v>
      </c>
      <c r="R17" s="19">
        <f>J17/J$15</f>
        <v>3.203006675267852E-2</v>
      </c>
      <c r="T17" s="7"/>
    </row>
    <row r="18" spans="1:22" ht="13.5" thickBot="1" x14ac:dyDescent="0.45">
      <c r="A18" s="82"/>
      <c r="B18" s="34" t="s">
        <v>33</v>
      </c>
      <c r="C18" s="20">
        <f>SUMIF(asignación!$A$6:$A$86,"=1",asignación!$L$6:$L$86)</f>
        <v>0</v>
      </c>
      <c r="D18" s="21">
        <f>SUMIF(asignación!$A$6:$A$86,"=2",asignación!$L$6:$L$86)</f>
        <v>0</v>
      </c>
      <c r="E18" s="21">
        <f>SUMIF(asignación!$A$6:$A$86,"=3",asignación!$L$6:$L$86)</f>
        <v>0</v>
      </c>
      <c r="F18" s="21">
        <f>SUMIF(asignación!$A$6:$A$86,"=4",asignación!$L$6:$L$86)</f>
        <v>0</v>
      </c>
      <c r="G18" s="21">
        <f>SUMIF(asignación!$A$6:$A$86,"=5",asignación!$L$6:$L$86)</f>
        <v>0</v>
      </c>
      <c r="H18" s="21">
        <f>SUMIF(asignación!$A$6:$A$86,"=6",asignación!$L$6:$L$86)</f>
        <v>0</v>
      </c>
      <c r="I18" s="22">
        <f t="shared" si="2"/>
        <v>51775</v>
      </c>
      <c r="J18" s="22">
        <v>51775</v>
      </c>
      <c r="K18" s="23" t="e">
        <f t="shared" si="5"/>
        <v>#DIV/0!</v>
      </c>
      <c r="L18" s="24" t="e">
        <f t="shared" si="5"/>
        <v>#DIV/0!</v>
      </c>
      <c r="M18" s="24" t="e">
        <f t="shared" si="5"/>
        <v>#DIV/0!</v>
      </c>
      <c r="N18" s="24" t="e">
        <f t="shared" si="5"/>
        <v>#DIV/0!</v>
      </c>
      <c r="O18" s="24" t="e">
        <f t="shared" si="5"/>
        <v>#DIV/0!</v>
      </c>
      <c r="P18" s="24" t="e">
        <f t="shared" si="6"/>
        <v>#DIV/0!</v>
      </c>
      <c r="Q18" s="44">
        <f>IF(I18&gt;0,I18/I$8,"")</f>
        <v>0.40930795136528214</v>
      </c>
      <c r="R18" s="25">
        <f>J18/J$15</f>
        <v>0.72607561563919898</v>
      </c>
      <c r="T18" s="7"/>
    </row>
    <row r="19" spans="1:22" ht="13.25" customHeight="1" x14ac:dyDescent="0.4">
      <c r="A19" s="80" t="s">
        <v>53</v>
      </c>
      <c r="B19" s="31" t="s">
        <v>0</v>
      </c>
      <c r="C19" s="8">
        <f>SUMIF(asignación!$A$6:$A$86,"=1",asignación!$M$6:$M$86)</f>
        <v>0</v>
      </c>
      <c r="D19" s="9">
        <f>SUMIF(asignación!$A$6:$A$86,"=2",asignación!$M$6:$M$86)</f>
        <v>0</v>
      </c>
      <c r="E19" s="9">
        <f>SUMIF(asignación!$A$6:$A$86,"=3",asignación!$M$6:$M$86)</f>
        <v>0</v>
      </c>
      <c r="F19" s="9">
        <f>SUMIF(asignación!$A$6:$A$86,"=4",asignación!$M$6:$M$86)</f>
        <v>0</v>
      </c>
      <c r="G19" s="9">
        <f>SUMIF(asignación!$A$6:$A$86,"=5",asignación!$M$6:$M$86)</f>
        <v>0</v>
      </c>
      <c r="H19" s="9">
        <f>SUMIF(asignación!$A$6:$A$86,"=6",asignación!$M$6:$M$86)</f>
        <v>0</v>
      </c>
      <c r="I19" s="10">
        <f t="shared" si="2"/>
        <v>53539</v>
      </c>
      <c r="J19" s="10">
        <v>53539</v>
      </c>
      <c r="K19" s="11"/>
      <c r="L19" s="12"/>
      <c r="M19" s="12"/>
      <c r="N19" s="12"/>
      <c r="O19" s="12"/>
      <c r="P19" s="12"/>
      <c r="Q19" s="45"/>
      <c r="R19" s="26"/>
      <c r="T19" s="7"/>
    </row>
    <row r="20" spans="1:22" x14ac:dyDescent="0.4">
      <c r="A20" s="81"/>
      <c r="B20" s="33" t="s">
        <v>2</v>
      </c>
      <c r="C20" s="14">
        <f>SUMIF(asignación!$A$6:$A$86,"=1",asignación!$N$6:$N$86)</f>
        <v>0</v>
      </c>
      <c r="D20" s="15">
        <f>SUMIF(asignación!$A$6:$A$86,"=2",asignación!$N$6:$N$86)</f>
        <v>0</v>
      </c>
      <c r="E20" s="15">
        <f>SUMIF(asignación!$A$6:$A$86,"=3",asignación!$N$6:$N$86)</f>
        <v>0</v>
      </c>
      <c r="F20" s="15">
        <f>SUMIF(asignación!$A$6:$A$86,"=4",asignación!$N$6:$N$86)</f>
        <v>0</v>
      </c>
      <c r="G20" s="15">
        <f>SUMIF(asignación!$A$6:$A$86,"=5",asignación!$N$6:$N$86)</f>
        <v>0</v>
      </c>
      <c r="H20" s="15">
        <f>SUMIF(asignación!$A$6:$A$86,"=6",asignación!$N$6:$N$86)</f>
        <v>0</v>
      </c>
      <c r="I20" s="16">
        <f t="shared" si="2"/>
        <v>12513</v>
      </c>
      <c r="J20" s="16">
        <v>12513</v>
      </c>
      <c r="K20" s="17" t="e">
        <f t="shared" ref="K20:O22" si="7">C20/C$19</f>
        <v>#DIV/0!</v>
      </c>
      <c r="L20" s="18" t="e">
        <f t="shared" si="7"/>
        <v>#DIV/0!</v>
      </c>
      <c r="M20" s="18" t="e">
        <f t="shared" si="7"/>
        <v>#DIV/0!</v>
      </c>
      <c r="N20" s="18" t="e">
        <f t="shared" si="7"/>
        <v>#DIV/0!</v>
      </c>
      <c r="O20" s="18" t="e">
        <f t="shared" si="7"/>
        <v>#DIV/0!</v>
      </c>
      <c r="P20" s="18" t="e">
        <f t="shared" ref="P20:P22" si="8">H20/H$19</f>
        <v>#DIV/0!</v>
      </c>
      <c r="Q20" s="44">
        <f>IF(I20&gt;0,I20/I$8,"")</f>
        <v>9.8921687985200873E-2</v>
      </c>
      <c r="R20" s="19">
        <f>J20/J$19</f>
        <v>0.23371747697939821</v>
      </c>
      <c r="T20" s="7"/>
    </row>
    <row r="21" spans="1:22" x14ac:dyDescent="0.4">
      <c r="A21" s="81"/>
      <c r="B21" s="71" t="s">
        <v>32</v>
      </c>
      <c r="C21" s="14">
        <f>SUMIF(asignación!$A$6:$A$86,"=1",asignación!$O$6:$O$86)</f>
        <v>0</v>
      </c>
      <c r="D21" s="15">
        <f>SUMIF(asignación!$A$6:$A$86,"=2",asignación!$O$6:$O$86)</f>
        <v>0</v>
      </c>
      <c r="E21" s="15">
        <f>SUMIF(asignación!$A$6:$A$86,"=3",asignación!$O$6:$O$86)</f>
        <v>0</v>
      </c>
      <c r="F21" s="15">
        <f>SUMIF(asignación!$A$6:$A$86,"=4",asignación!$O$6:$O$86)</f>
        <v>0</v>
      </c>
      <c r="G21" s="15">
        <f>SUMIF(asignación!$A$6:$A$86,"=5",asignación!$O$6:$O$86)</f>
        <v>0</v>
      </c>
      <c r="H21" s="15">
        <f>SUMIF(asignación!$A$6:$A$86,"=6",asignación!$O$6:$O$86)</f>
        <v>0</v>
      </c>
      <c r="I21" s="16">
        <f t="shared" si="2"/>
        <v>1742</v>
      </c>
      <c r="J21" s="16">
        <v>1742</v>
      </c>
      <c r="K21" s="17" t="e">
        <f t="shared" si="7"/>
        <v>#DIV/0!</v>
      </c>
      <c r="L21" s="18" t="e">
        <f t="shared" si="7"/>
        <v>#DIV/0!</v>
      </c>
      <c r="M21" s="18" t="e">
        <f t="shared" si="7"/>
        <v>#DIV/0!</v>
      </c>
      <c r="N21" s="18" t="e">
        <f t="shared" si="7"/>
        <v>#DIV/0!</v>
      </c>
      <c r="O21" s="18" t="e">
        <f t="shared" si="7"/>
        <v>#DIV/0!</v>
      </c>
      <c r="P21" s="18" t="e">
        <f t="shared" si="8"/>
        <v>#DIV/0!</v>
      </c>
      <c r="Q21" s="44">
        <f>IF(I21&gt;0,I21/I$8,"")</f>
        <v>1.377140417727323E-2</v>
      </c>
      <c r="R21" s="19">
        <f>J21/J$19</f>
        <v>3.2537029081604066E-2</v>
      </c>
      <c r="T21" s="7"/>
    </row>
    <row r="22" spans="1:22" ht="13.5" thickBot="1" x14ac:dyDescent="0.45">
      <c r="A22" s="82"/>
      <c r="B22" s="34" t="s">
        <v>33</v>
      </c>
      <c r="C22" s="20">
        <f>SUMIF(asignación!$A$6:$A$86,"=1",asignación!$P$6:$P$86)</f>
        <v>0</v>
      </c>
      <c r="D22" s="21">
        <f>SUMIF(asignación!$A$6:$A$86,"=2",asignación!$P$6:$P$86)</f>
        <v>0</v>
      </c>
      <c r="E22" s="21">
        <f>SUMIF(asignación!$A$6:$A$86,"=3",asignación!$P$6:$P$86)</f>
        <v>0</v>
      </c>
      <c r="F22" s="21">
        <f>SUMIF(asignación!$A$6:$A$86,"=4",asignación!$P$6:$P$86)</f>
        <v>0</v>
      </c>
      <c r="G22" s="21">
        <f>SUMIF(asignación!$A$6:$A$86,"=5",asignación!$P$6:$P$86)</f>
        <v>0</v>
      </c>
      <c r="H22" s="21">
        <f>SUMIF(asignación!$A$6:$A$86,"=6",asignación!$P$6:$P$86)</f>
        <v>0</v>
      </c>
      <c r="I22" s="22">
        <f t="shared" si="2"/>
        <v>39284</v>
      </c>
      <c r="J22" s="22">
        <v>39284</v>
      </c>
      <c r="K22" s="23" t="e">
        <f t="shared" si="7"/>
        <v>#DIV/0!</v>
      </c>
      <c r="L22" s="24" t="e">
        <f t="shared" si="7"/>
        <v>#DIV/0!</v>
      </c>
      <c r="M22" s="24" t="e">
        <f t="shared" si="7"/>
        <v>#DIV/0!</v>
      </c>
      <c r="N22" s="24" t="e">
        <f t="shared" si="7"/>
        <v>#DIV/0!</v>
      </c>
      <c r="O22" s="24" t="e">
        <f t="shared" si="7"/>
        <v>#DIV/0!</v>
      </c>
      <c r="P22" s="24" t="e">
        <f t="shared" si="8"/>
        <v>#DIV/0!</v>
      </c>
      <c r="Q22" s="35">
        <f>IF(I22&gt;0,I22/I$8,"")</f>
        <v>0.31056018467279078</v>
      </c>
      <c r="R22" s="25">
        <f>J22/J$19</f>
        <v>0.73374549393899779</v>
      </c>
      <c r="T22" s="7"/>
    </row>
    <row r="23" spans="1:22" ht="15.4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2" ht="15.4" x14ac:dyDescent="0.45">
      <c r="A24" s="1" t="s">
        <v>51</v>
      </c>
    </row>
    <row r="25" spans="1:22" x14ac:dyDescent="0.4">
      <c r="A25" s="79" t="s">
        <v>52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x14ac:dyDescent="0.4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 x14ac:dyDescent="0.4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x14ac:dyDescent="0.4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x14ac:dyDescent="0.4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x14ac:dyDescent="0.4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</sheetData>
  <sheetProtection sheet="1" selectLockedCells="1"/>
  <protectedRanges>
    <protectedRange sqref="P6 C6:H6 K6:O6" name="Range1"/>
    <protectedRange sqref="A3:B3" name="Range1_1"/>
  </protectedRanges>
  <mergeCells count="8">
    <mergeCell ref="A3:F4"/>
    <mergeCell ref="A25:V30"/>
    <mergeCell ref="A15:A18"/>
    <mergeCell ref="A19:A22"/>
    <mergeCell ref="A10:A14"/>
    <mergeCell ref="K6:R6"/>
    <mergeCell ref="A8:A9"/>
    <mergeCell ref="C6:J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2022-01-12T21:45:04Z</dcterms:modified>
</cp:coreProperties>
</file>